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showInkAnnotation="0" codeName="DieseArbeitsmappe"/>
  <mc:AlternateContent xmlns:mc="http://schemas.openxmlformats.org/markup-compatibility/2006">
    <mc:Choice Requires="x15">
      <x15ac:absPath xmlns:x15ac="http://schemas.microsoft.com/office/spreadsheetml/2010/11/ac" url="D:\_Haufe_Excel\"/>
    </mc:Choice>
  </mc:AlternateContent>
  <xr:revisionPtr revIDLastSave="0" documentId="13_ncr:1_{B0BAB290-1583-4901-B1BA-4EF4290A4E17}" xr6:coauthVersionLast="36" xr6:coauthVersionMax="36" xr10:uidLastSave="{00000000-0000-0000-0000-000000000000}"/>
  <bookViews>
    <workbookView xWindow="28680" yWindow="-120" windowWidth="51840" windowHeight="21120" tabRatio="1000" xr2:uid="{00000000-000D-0000-FFFF-FFFF00000000}"/>
  </bookViews>
  <sheets>
    <sheet name="Bedienungsanleitung" sheetId="11" r:id="rId1"/>
    <sheet name="PersönlicheEingaben_Pauschalen" sheetId="5" r:id="rId2"/>
    <sheet name="Reisedaten" sheetId="6" r:id="rId3"/>
    <sheet name="Verpflegung___" sheetId="16" state="hidden" r:id="rId4"/>
    <sheet name="Verpflegung" sheetId="18" r:id="rId5"/>
    <sheet name="Fahrtkosten" sheetId="7" r:id="rId6"/>
    <sheet name="Übernachtung" sheetId="8" r:id="rId7"/>
    <sheet name="Auslandsreisepauschalen" sheetId="12" state="hidden" r:id="rId8"/>
    <sheet name="Reisenebenkosten" sheetId="3" r:id="rId9"/>
    <sheet name="Reisekostenabrechnung" sheetId="10" r:id="rId10"/>
    <sheet name="Sonderregelungen" sheetId="13" state="hidden" r:id="rId11"/>
  </sheets>
  <definedNames>
    <definedName name="_xlnm._FilterDatabase" localSheetId="7" hidden="1">Auslandsreisepauschalen!$B$4:$G$8</definedName>
    <definedName name="_xlnm.Print_Area" localSheetId="7">Auslandsreisepauschalen!$B$4:$G$235</definedName>
    <definedName name="_xlnm.Print_Area" localSheetId="0">Bedienungsanleitung!$B$2:$I$160</definedName>
    <definedName name="_xlnm.Print_Area" localSheetId="5">Fahrtkosten!$B$4:$L$52</definedName>
    <definedName name="_xlnm.Print_Area" localSheetId="1">PersönlicheEingaben_Pauschalen!$B$2:$N$37</definedName>
    <definedName name="_xlnm.Print_Area" localSheetId="2">Reisedaten!$B$2:$M$41</definedName>
    <definedName name="_xlnm.Print_Area" localSheetId="9">Reisekostenabrechnung!$B$2:$I$77</definedName>
    <definedName name="_xlnm.Print_Area" localSheetId="8">Reisenebenkosten!$B$2:$E$35</definedName>
    <definedName name="_xlnm.Print_Area" localSheetId="6">Übernachtung!$B$1:$J$28</definedName>
    <definedName name="_xlnm.Print_Area" localSheetId="4">Verpflegung!$A$3:$N$53</definedName>
    <definedName name="_xlnm.Print_Area" localSheetId="3">Verpflegung___!$B$3:$J$31</definedName>
    <definedName name="_xlnm.Print_Titles" localSheetId="7">Auslandsreisepauschalen!$4:$6</definedName>
  </definedNames>
  <calcPr calcId="191029"/>
</workbook>
</file>

<file path=xl/calcChain.xml><?xml version="1.0" encoding="utf-8"?>
<calcChain xmlns="http://schemas.openxmlformats.org/spreadsheetml/2006/main">
  <c r="F115" i="12" l="1"/>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K24" i="8" l="1"/>
  <c r="K23" i="8"/>
  <c r="K22" i="8"/>
  <c r="K21" i="8"/>
  <c r="K20" i="8"/>
  <c r="F8" i="12" l="1"/>
  <c r="D11" i="10" l="1"/>
  <c r="D16" i="10" l="1"/>
  <c r="D15" i="10"/>
  <c r="E46" i="10"/>
  <c r="B46" i="10"/>
  <c r="B42" i="7"/>
  <c r="B45" i="10"/>
  <c r="A24" i="8"/>
  <c r="E45" i="10"/>
  <c r="B41" i="7" l="1"/>
  <c r="O39" i="18" l="1"/>
  <c r="O8" i="6" l="1"/>
  <c r="L25" i="5"/>
  <c r="H35" i="7" s="1"/>
  <c r="A4" i="12"/>
  <c r="D18" i="16"/>
  <c r="K16" i="16"/>
  <c r="T1019" i="6"/>
  <c r="N7" i="6"/>
  <c r="H8" i="16" s="1"/>
  <c r="M7" i="6"/>
  <c r="H10" i="16" s="1"/>
  <c r="O26" i="6"/>
  <c r="B42" i="18"/>
  <c r="A20" i="8"/>
  <c r="E20" i="8" s="1"/>
  <c r="D20" i="8" s="1"/>
  <c r="A22" i="8"/>
  <c r="E22" i="8" s="1"/>
  <c r="D22" i="8" s="1"/>
  <c r="A23" i="8"/>
  <c r="E24" i="8"/>
  <c r="D24" i="8" s="1"/>
  <c r="A21" i="8"/>
  <c r="E21" i="8" s="1"/>
  <c r="D21" i="8" s="1"/>
  <c r="G34" i="18"/>
  <c r="E51" i="18"/>
  <c r="R33" i="18" s="1"/>
  <c r="E41" i="18"/>
  <c r="B24" i="18" s="1"/>
  <c r="C49" i="18"/>
  <c r="E49" i="18" s="1"/>
  <c r="B32" i="18" s="1"/>
  <c r="C47" i="18"/>
  <c r="C45" i="18"/>
  <c r="C43" i="18"/>
  <c r="G49" i="18"/>
  <c r="B49" i="18"/>
  <c r="G47" i="18"/>
  <c r="E47" i="18"/>
  <c r="R29" i="18" s="1"/>
  <c r="K47" i="18" s="1"/>
  <c r="B47" i="18"/>
  <c r="G45" i="18"/>
  <c r="E45" i="18"/>
  <c r="R27" i="18" s="1"/>
  <c r="K45" i="18" s="1"/>
  <c r="B45" i="18"/>
  <c r="G43" i="18"/>
  <c r="E43" i="18"/>
  <c r="B43" i="18"/>
  <c r="K34" i="18"/>
  <c r="I34" i="18"/>
  <c r="D33" i="18"/>
  <c r="R30" i="18"/>
  <c r="R28" i="18"/>
  <c r="R26" i="18"/>
  <c r="R24" i="18"/>
  <c r="N9" i="18"/>
  <c r="N10" i="18" s="1"/>
  <c r="G8" i="18"/>
  <c r="D17" i="10"/>
  <c r="D12" i="10"/>
  <c r="B47" i="10"/>
  <c r="B44" i="10"/>
  <c r="B43" i="10"/>
  <c r="B42" i="10"/>
  <c r="D9" i="10"/>
  <c r="B9" i="10"/>
  <c r="B6" i="10"/>
  <c r="N38" i="6"/>
  <c r="B55" i="10"/>
  <c r="B45" i="6"/>
  <c r="L12" i="16"/>
  <c r="L13" i="16" s="1"/>
  <c r="E11" i="16"/>
  <c r="F10" i="16"/>
  <c r="F8" i="16"/>
  <c r="R1017" i="6"/>
  <c r="U1025" i="6"/>
  <c r="U1023" i="6"/>
  <c r="T1025" i="6"/>
  <c r="T1023" i="6"/>
  <c r="R1025" i="6"/>
  <c r="R1023" i="6"/>
  <c r="R1021" i="6"/>
  <c r="B43" i="7"/>
  <c r="B9" i="7"/>
  <c r="B8" i="7"/>
  <c r="R1019" i="6"/>
  <c r="P1018" i="6"/>
  <c r="P1020" i="6"/>
  <c r="P1022" i="6"/>
  <c r="P1024" i="6"/>
  <c r="N1027" i="6"/>
  <c r="U1017" i="6"/>
  <c r="T1017" i="6"/>
  <c r="B44" i="6"/>
  <c r="D44" i="6" s="1"/>
  <c r="B43" i="6"/>
  <c r="D43" i="6" s="1"/>
  <c r="C7" i="6" s="1"/>
  <c r="D339" i="12"/>
  <c r="D338" i="12"/>
  <c r="D337" i="12"/>
  <c r="D336" i="12"/>
  <c r="D335" i="12"/>
  <c r="D334" i="12"/>
  <c r="D333" i="12"/>
  <c r="D332" i="12"/>
  <c r="D331" i="12"/>
  <c r="D330" i="12"/>
  <c r="D329" i="12"/>
  <c r="D328" i="12"/>
  <c r="D327" i="12"/>
  <c r="D326" i="12"/>
  <c r="D325" i="12"/>
  <c r="D324" i="12"/>
  <c r="D323" i="12"/>
  <c r="U1019" i="6"/>
  <c r="U1021" i="6"/>
  <c r="T1021" i="6"/>
  <c r="D6" i="10"/>
  <c r="G52" i="10"/>
  <c r="E49" i="10"/>
  <c r="E43" i="10"/>
  <c r="E44" i="10"/>
  <c r="E47" i="10"/>
  <c r="E48" i="10"/>
  <c r="E42" i="10"/>
  <c r="B44" i="7"/>
  <c r="B48" i="10" s="1"/>
  <c r="B40" i="7"/>
  <c r="B38" i="7"/>
  <c r="L27" i="5"/>
  <c r="J46" i="7" s="1"/>
  <c r="F49" i="10" s="1"/>
  <c r="I69" i="10"/>
  <c r="B53" i="10"/>
  <c r="F54" i="10"/>
  <c r="F55" i="10"/>
  <c r="F56" i="10"/>
  <c r="F57" i="10"/>
  <c r="F53" i="10"/>
  <c r="J9" i="8"/>
  <c r="H54" i="10" s="1"/>
  <c r="J10" i="8"/>
  <c r="H55" i="10" s="1"/>
  <c r="J11" i="8"/>
  <c r="H56" i="10" s="1"/>
  <c r="J12" i="8"/>
  <c r="H57" i="10" s="1"/>
  <c r="J8" i="8"/>
  <c r="H53" i="10" s="1"/>
  <c r="B12" i="7"/>
  <c r="B11" i="7"/>
  <c r="B10" i="7"/>
  <c r="D54" i="10"/>
  <c r="D55" i="10"/>
  <c r="D56" i="10"/>
  <c r="D57" i="10"/>
  <c r="D53" i="10"/>
  <c r="B54" i="10"/>
  <c r="B56" i="10"/>
  <c r="B57" i="10"/>
  <c r="D18" i="10"/>
  <c r="D14" i="10"/>
  <c r="D8" i="10"/>
  <c r="B8" i="10"/>
  <c r="B7" i="10"/>
  <c r="F6" i="10"/>
  <c r="B49" i="10"/>
  <c r="E22" i="10"/>
  <c r="E21" i="10"/>
  <c r="D22" i="10"/>
  <c r="D21" i="10"/>
  <c r="E31" i="3"/>
  <c r="I65" i="10" s="1"/>
  <c r="B4" i="10"/>
  <c r="O12" i="6"/>
  <c r="L32" i="7"/>
  <c r="F37" i="10" s="1"/>
  <c r="L31" i="7"/>
  <c r="F36" i="10" s="1"/>
  <c r="L30" i="7"/>
  <c r="F35" i="10" s="1"/>
  <c r="L29" i="7"/>
  <c r="F34" i="10" s="1"/>
  <c r="L28" i="7"/>
  <c r="F33" i="10" s="1"/>
  <c r="J27" i="7"/>
  <c r="F32" i="10" s="1"/>
  <c r="D13" i="10"/>
  <c r="B39" i="7"/>
  <c r="F63" i="10"/>
  <c r="C1027" i="6"/>
  <c r="D62" i="10"/>
  <c r="F62" i="10"/>
  <c r="D61" i="10"/>
  <c r="F61" i="10"/>
  <c r="F58" i="10"/>
  <c r="P23" i="18"/>
  <c r="J41" i="7" l="1"/>
  <c r="F45" i="10" s="1"/>
  <c r="J42" i="7"/>
  <c r="F46" i="10" s="1"/>
  <c r="B24" i="8"/>
  <c r="J24" i="8"/>
  <c r="P27" i="18"/>
  <c r="P25" i="18" s="1"/>
  <c r="B30" i="18"/>
  <c r="B20" i="8"/>
  <c r="E23" i="8"/>
  <c r="D23" i="8" s="1"/>
  <c r="J22" i="8"/>
  <c r="B22" i="8"/>
  <c r="J21" i="8"/>
  <c r="B21" i="8"/>
  <c r="B28" i="18"/>
  <c r="F11" i="18"/>
  <c r="I35" i="18" s="1"/>
  <c r="R25" i="18"/>
  <c r="K43" i="18" s="1"/>
  <c r="D24" i="10"/>
  <c r="P29" i="18"/>
  <c r="P31" i="18"/>
  <c r="L34" i="7"/>
  <c r="I31" i="10"/>
  <c r="D45" i="6"/>
  <c r="J20" i="8"/>
  <c r="P1025" i="6"/>
  <c r="N1019" i="6"/>
  <c r="P1017" i="6" s="1"/>
  <c r="N1025" i="6"/>
  <c r="P1023" i="6" s="1"/>
  <c r="R23" i="18"/>
  <c r="I45" i="18"/>
  <c r="M45" i="18" s="1"/>
  <c r="I43" i="18"/>
  <c r="I47" i="18"/>
  <c r="M47" i="18" s="1"/>
  <c r="R31" i="18"/>
  <c r="K49" i="18" s="1"/>
  <c r="I49" i="18"/>
  <c r="J40" i="7"/>
  <c r="F44" i="10" s="1"/>
  <c r="J43" i="7"/>
  <c r="F47" i="10" s="1"/>
  <c r="J44" i="7"/>
  <c r="F48" i="10" s="1"/>
  <c r="J39" i="7"/>
  <c r="F43" i="10" s="1"/>
  <c r="J38" i="7"/>
  <c r="F21" i="16"/>
  <c r="H21" i="16" s="1"/>
  <c r="F19" i="16"/>
  <c r="H19" i="16" s="1"/>
  <c r="F23" i="16"/>
  <c r="H23" i="16" s="1"/>
  <c r="F25" i="16"/>
  <c r="H25" i="16" s="1"/>
  <c r="F27" i="16"/>
  <c r="H27" i="16" s="1"/>
  <c r="F29" i="16"/>
  <c r="H29" i="16" s="1"/>
  <c r="F20" i="16"/>
  <c r="H20" i="16" s="1"/>
  <c r="F24" i="16"/>
  <c r="H24" i="16" s="1"/>
  <c r="F28" i="16"/>
  <c r="H28" i="16" s="1"/>
  <c r="J15" i="8"/>
  <c r="C1014" i="6"/>
  <c r="C1028" i="6" s="1"/>
  <c r="B24" i="10"/>
  <c r="D14" i="16"/>
  <c r="O10" i="6"/>
  <c r="P10" i="6" s="1"/>
  <c r="B23" i="8" l="1"/>
  <c r="J23" i="8"/>
  <c r="J26" i="8" s="1"/>
  <c r="H58" i="10" s="1"/>
  <c r="I51" i="10" s="1"/>
  <c r="D52" i="10" s="1"/>
  <c r="C11" i="18"/>
  <c r="P35" i="18"/>
  <c r="N1023" i="6"/>
  <c r="N1021" i="6" s="1"/>
  <c r="N1029" i="6" s="1"/>
  <c r="H22" i="16"/>
  <c r="M49" i="18"/>
  <c r="H30" i="16"/>
  <c r="J29" i="16" s="1"/>
  <c r="R35" i="18"/>
  <c r="H26" i="16"/>
  <c r="J25" i="16" s="1"/>
  <c r="M43" i="18"/>
  <c r="F42" i="10"/>
  <c r="I39" i="10" s="1"/>
  <c r="L48" i="7"/>
  <c r="L50" i="7" s="1"/>
  <c r="K35" i="18"/>
  <c r="G35" i="18"/>
  <c r="E24" i="10"/>
  <c r="D12" i="16"/>
  <c r="K19" i="16" s="1"/>
  <c r="F9" i="18"/>
  <c r="G9" i="18" s="1"/>
  <c r="H9" i="18" s="1"/>
  <c r="J14" i="16"/>
  <c r="F52" i="10" l="1"/>
  <c r="B52" i="10"/>
  <c r="H52" i="10"/>
  <c r="B17" i="18"/>
  <c r="C41" i="18"/>
  <c r="G41" i="18" s="1"/>
  <c r="P21" i="18" s="1"/>
  <c r="R21" i="18" s="1"/>
  <c r="C34" i="18"/>
  <c r="B26" i="18"/>
  <c r="B21" i="18"/>
  <c r="B41" i="18" s="1"/>
  <c r="B51" i="18"/>
  <c r="C51" i="18"/>
  <c r="G51" i="18" s="1"/>
  <c r="P1019" i="6"/>
  <c r="P1021" i="6"/>
  <c r="E41" i="10"/>
  <c r="F41" i="10"/>
  <c r="B41" i="10"/>
  <c r="K12" i="16"/>
  <c r="E10" i="16"/>
  <c r="E12" i="16"/>
  <c r="F12" i="16" s="1"/>
  <c r="I51" i="18" l="1"/>
  <c r="K51" i="18" s="1"/>
  <c r="I41" i="18"/>
  <c r="K41" i="18" s="1"/>
  <c r="M41" i="18" s="1"/>
  <c r="J12" i="16"/>
  <c r="J21" i="16" s="1"/>
  <c r="P1027" i="6"/>
  <c r="I53" i="18" l="1"/>
  <c r="M51" i="18"/>
  <c r="M53" i="18" s="1"/>
  <c r="K53" i="18"/>
  <c r="J31" i="16"/>
  <c r="I60" i="10" l="1"/>
  <c r="I27" i="10" s="1"/>
  <c r="I67" i="10" l="1"/>
  <c r="I7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SuKo</author>
  </authors>
  <commentList>
    <comment ref="C12" authorId="0" shapeId="0" xr:uid="{B0F741A4-AF7E-45DF-AD2C-9A33F93EF27F}">
      <text>
        <r>
          <rPr>
            <b/>
            <sz val="11"/>
            <color indexed="81"/>
            <rFont val="Calibri"/>
            <family val="2"/>
            <scheme val="minor"/>
          </rPr>
          <t>Die Angaben zur Reiseroute werden automatisch in die Reisekostenabrechnung übernommen.</t>
        </r>
      </text>
    </comment>
    <comment ref="C30" authorId="0" shapeId="0" xr:uid="{DC161EBD-8CE9-4966-805F-9B6A980F6759}">
      <text>
        <r>
          <rPr>
            <b/>
            <sz val="11"/>
            <color indexed="81"/>
            <rFont val="Calibri"/>
            <family val="2"/>
            <scheme val="minor"/>
          </rPr>
          <t>Bitte erfassen Sie Uhrzeiten immer mit einem Doppelpunkt im Format hh:mm, zum Beispiel 09:15.</t>
        </r>
      </text>
    </comment>
  </commentList>
</comments>
</file>

<file path=xl/sharedStrings.xml><?xml version="1.0" encoding="utf-8"?>
<sst xmlns="http://schemas.openxmlformats.org/spreadsheetml/2006/main" count="696" uniqueCount="484">
  <si>
    <t>Fahrtkosten</t>
  </si>
  <si>
    <t>Gesamt</t>
  </si>
  <si>
    <t>Aufstellung Nebenkosten</t>
  </si>
  <si>
    <t>Summe Reisenebenkosten</t>
  </si>
  <si>
    <t>Pauschalbeträge für Verpflegungsmehraufwand</t>
  </si>
  <si>
    <t>je</t>
  </si>
  <si>
    <t>Reisekostenabrechnung - Inland</t>
  </si>
  <si>
    <t>Reisenebenkosten</t>
  </si>
  <si>
    <t xml:space="preserve">Mittagessen                     </t>
  </si>
  <si>
    <t>Anzahl</t>
  </si>
  <si>
    <t xml:space="preserve">Frühstück                       </t>
  </si>
  <si>
    <t>Anzahl Mitfahrer</t>
  </si>
  <si>
    <t>Pauschalbetrag je Tag</t>
  </si>
  <si>
    <t xml:space="preserve">Abendessen </t>
  </si>
  <si>
    <t>Beleg-Nr.:</t>
  </si>
  <si>
    <t>Betrag</t>
  </si>
  <si>
    <t>Beleg-
Datum:</t>
  </si>
  <si>
    <t>Kosten für die Unterkunft</t>
  </si>
  <si>
    <t>Nahverkehr</t>
  </si>
  <si>
    <t>Taxi</t>
  </si>
  <si>
    <t>Auszahlungsbetrag</t>
  </si>
  <si>
    <t>Personal-Nr.</t>
  </si>
  <si>
    <t>Abteilung</t>
  </si>
  <si>
    <t>Kostenstelle</t>
  </si>
  <si>
    <t>Straße, Hausnummer</t>
  </si>
  <si>
    <t>Sonstige Angaben</t>
  </si>
  <si>
    <t>Angaben zur Reise</t>
  </si>
  <si>
    <t>Reisezweck</t>
  </si>
  <si>
    <t>Reiseroute</t>
  </si>
  <si>
    <t>Reisebeginn, Datum</t>
  </si>
  <si>
    <t>Reisebeginn, Uhrzeit</t>
  </si>
  <si>
    <t>Reiseende, Datum</t>
  </si>
  <si>
    <t>Reiseende, Uhrheit</t>
  </si>
  <si>
    <t>Reisebeginn und -ende</t>
  </si>
  <si>
    <t>Bahnfahrkarte/n</t>
  </si>
  <si>
    <t>Sonstiges</t>
  </si>
  <si>
    <t>Fahrtkosten laut Einzelnachweis</t>
  </si>
  <si>
    <t>Strecke/Route</t>
  </si>
  <si>
    <t>Gefahrene Kilometer</t>
  </si>
  <si>
    <t>Kilometerpauschale Mitfahrer</t>
  </si>
  <si>
    <t>Anzahl der Übernachtungen</t>
  </si>
  <si>
    <t>Fahrtkosten gesamt</t>
  </si>
  <si>
    <t>Abwesenheit von 24 Stunden</t>
  </si>
  <si>
    <t>Reisedauer in Tagen</t>
  </si>
  <si>
    <t>Reisedauer bei eintägigen Reisen</t>
  </si>
  <si>
    <t>Reisedauer bei eintägigen Reisen über 0:00 ohne Übernachtung</t>
  </si>
  <si>
    <t>Reiseziel u. -zweck</t>
  </si>
  <si>
    <t>Reisebeginn</t>
  </si>
  <si>
    <t>Reiseende</t>
  </si>
  <si>
    <t>Fahrtkosten für privat genutzte Fahrzeuge, gesamt</t>
  </si>
  <si>
    <t>Übernachtungspauschale</t>
  </si>
  <si>
    <t>Reisenebenkosten gem. gesonderter Anlage</t>
  </si>
  <si>
    <t>Flugticket/s</t>
  </si>
  <si>
    <t>Reisedauer bei eintägiger Reise in Stunden</t>
  </si>
  <si>
    <t>Fahrtkosten laut Einzelnachweis - Gesamtkosten gem. oben erfasster Eingaben</t>
  </si>
  <si>
    <t>Errechnete Reisedauer, bei eintägiger Reise in Stunden</t>
  </si>
  <si>
    <t>Errechnete Reisedauer, bei mehrtägigen Reisen in Tagen</t>
  </si>
  <si>
    <t>Fahrrad</t>
  </si>
  <si>
    <t>Motorrad/Motorroller</t>
  </si>
  <si>
    <t>Moped/Mofa</t>
  </si>
  <si>
    <t>Datum</t>
  </si>
  <si>
    <t>Uhrzeit</t>
  </si>
  <si>
    <t>Privatanschrift Reisender</t>
  </si>
  <si>
    <t>Bankverbindung Reisender</t>
  </si>
  <si>
    <t>Fahrtkosten für privat genutzte Fahrzeuge</t>
  </si>
  <si>
    <t>Kilometerpauschale pro km</t>
  </si>
  <si>
    <t>Kfz-Kosten</t>
  </si>
  <si>
    <t>Kürzung der Verpflegungspauschale</t>
  </si>
  <si>
    <t>Kürzung Verpflegungspauschale aufgrund Arbeitnehmerbewirtung</t>
  </si>
  <si>
    <t>Abreisetag</t>
  </si>
  <si>
    <t>Reisedauer bei mehrtägigen Reisen in Tagen</t>
  </si>
  <si>
    <t>Land</t>
  </si>
  <si>
    <t xml:space="preserve">Pauschbeträge für Verpflegungsmehr-
aufwendungen bei einer Abwesenheitsdauer je Kalendertag von </t>
  </si>
  <si>
    <t xml:space="preserve">Pauschbetrag für Übernach-
tungskosten </t>
  </si>
  <si>
    <t xml:space="preserve">mindestens 24 Stunden </t>
  </si>
  <si>
    <t>weniger als 24 Stunden, aber mehr als 8 Stunden</t>
  </si>
  <si>
    <t xml:space="preserve">An- und Abreisetage   </t>
  </si>
  <si>
    <t>€</t>
  </si>
  <si>
    <t>EUR</t>
  </si>
  <si>
    <t>Afghanistan</t>
  </si>
  <si>
    <t>Ägypten</t>
  </si>
  <si>
    <t>Äthiopien</t>
  </si>
  <si>
    <t>Äquatorialguinea</t>
  </si>
  <si>
    <t>Albanien</t>
  </si>
  <si>
    <t>Algerien</t>
  </si>
  <si>
    <t>Andorra</t>
  </si>
  <si>
    <t>Angola</t>
  </si>
  <si>
    <t>Argentinien</t>
  </si>
  <si>
    <t>Armenien</t>
  </si>
  <si>
    <t>Aserbaidschan</t>
  </si>
  <si>
    <t>Australien</t>
  </si>
  <si>
    <t>Bahrain</t>
  </si>
  <si>
    <t>Bangladesch</t>
  </si>
  <si>
    <t>Barbados</t>
  </si>
  <si>
    <t>Belgien</t>
  </si>
  <si>
    <t>Benin</t>
  </si>
  <si>
    <t>Bolivien</t>
  </si>
  <si>
    <t>Bosnien und Herzegowina</t>
  </si>
  <si>
    <t>Botsuana</t>
  </si>
  <si>
    <t>Brasilien</t>
  </si>
  <si>
    <t>Brunei</t>
  </si>
  <si>
    <t>Bulgarien</t>
  </si>
  <si>
    <t>Burkina Faso</t>
  </si>
  <si>
    <t>Burundi</t>
  </si>
  <si>
    <t>Chile</t>
  </si>
  <si>
    <t>China</t>
  </si>
  <si>
    <t>Costa Rica</t>
  </si>
  <si>
    <t>Côte d’Ivoire</t>
  </si>
  <si>
    <t>Dänemark</t>
  </si>
  <si>
    <t>Dominikanische Republik</t>
  </si>
  <si>
    <t>Dschibuti</t>
  </si>
  <si>
    <t>Ecuador</t>
  </si>
  <si>
    <t>El Salvador</t>
  </si>
  <si>
    <t>Eritrea</t>
  </si>
  <si>
    <t>Estland</t>
  </si>
  <si>
    <t>Fidschi</t>
  </si>
  <si>
    <t>Finnland</t>
  </si>
  <si>
    <t>Frankreich</t>
  </si>
  <si>
    <t>Gabun</t>
  </si>
  <si>
    <t>Gambia</t>
  </si>
  <si>
    <t>Georgien</t>
  </si>
  <si>
    <t>Ghana</t>
  </si>
  <si>
    <t>Griechenland</t>
  </si>
  <si>
    <t>Guatemala</t>
  </si>
  <si>
    <t>Guinea</t>
  </si>
  <si>
    <t>Guinea-Bissau</t>
  </si>
  <si>
    <t>Haiti</t>
  </si>
  <si>
    <t>Honduras</t>
  </si>
  <si>
    <t>Indien</t>
  </si>
  <si>
    <t>Indonesien</t>
  </si>
  <si>
    <t>Iran</t>
  </si>
  <si>
    <t>Irland</t>
  </si>
  <si>
    <t>Island</t>
  </si>
  <si>
    <t>Israel</t>
  </si>
  <si>
    <t>Italien</t>
  </si>
  <si>
    <t>Jamaika</t>
  </si>
  <si>
    <t>Japan</t>
  </si>
  <si>
    <t>Jemen</t>
  </si>
  <si>
    <t>Jordanien</t>
  </si>
  <si>
    <t>Kambodscha</t>
  </si>
  <si>
    <t>Kamerun</t>
  </si>
  <si>
    <t>Kanada</t>
  </si>
  <si>
    <t>Kap Verde</t>
  </si>
  <si>
    <t>Kasachstan</t>
  </si>
  <si>
    <t>Katar</t>
  </si>
  <si>
    <t>Kenia</t>
  </si>
  <si>
    <t>Kirgisistan</t>
  </si>
  <si>
    <t>Kolumbien</t>
  </si>
  <si>
    <t>Kongo, Republik</t>
  </si>
  <si>
    <t>Kongo, Demokratische Republik</t>
  </si>
  <si>
    <t>Korea, Demokratische Volksrepublik</t>
  </si>
  <si>
    <t>Korea, Republik</t>
  </si>
  <si>
    <t>Kosovo</t>
  </si>
  <si>
    <t>Kroatien</t>
  </si>
  <si>
    <t>Kuba</t>
  </si>
  <si>
    <t>Kuwait</t>
  </si>
  <si>
    <t>Laos</t>
  </si>
  <si>
    <t>Lesotho</t>
  </si>
  <si>
    <t>Lettland</t>
  </si>
  <si>
    <t>Libanon</t>
  </si>
  <si>
    <t>Libyen</t>
  </si>
  <si>
    <t>Liechtenstein</t>
  </si>
  <si>
    <t>Litauen</t>
  </si>
  <si>
    <t>Luxemburg</t>
  </si>
  <si>
    <t>Madagaskar</t>
  </si>
  <si>
    <t>Malawi</t>
  </si>
  <si>
    <t>Malaysia</t>
  </si>
  <si>
    <t>Malediven</t>
  </si>
  <si>
    <t>Mali</t>
  </si>
  <si>
    <t>Malta</t>
  </si>
  <si>
    <t>Marokko</t>
  </si>
  <si>
    <t>Mauretanien</t>
  </si>
  <si>
    <t>Mauritius</t>
  </si>
  <si>
    <t>Mexiko</t>
  </si>
  <si>
    <t>Moldau, Republik</t>
  </si>
  <si>
    <t>Monaco</t>
  </si>
  <si>
    <t>Mongolei</t>
  </si>
  <si>
    <t>Montenegro</t>
  </si>
  <si>
    <t>Mosambik</t>
  </si>
  <si>
    <t>Myanmar</t>
  </si>
  <si>
    <t>Namibia</t>
  </si>
  <si>
    <t>Nepal</t>
  </si>
  <si>
    <t>Neuseeland</t>
  </si>
  <si>
    <t>Nicaragua</t>
  </si>
  <si>
    <t>Niederlande</t>
  </si>
  <si>
    <t>Niger</t>
  </si>
  <si>
    <t>Nigeria</t>
  </si>
  <si>
    <t>Norwegen</t>
  </si>
  <si>
    <t>Österreich</t>
  </si>
  <si>
    <t>Oman</t>
  </si>
  <si>
    <t>Pakistan</t>
  </si>
  <si>
    <t>Palau</t>
  </si>
  <si>
    <t>Panama</t>
  </si>
  <si>
    <t>Papua-Neuguinea</t>
  </si>
  <si>
    <t>Paraguay</t>
  </si>
  <si>
    <t>Peru</t>
  </si>
  <si>
    <t>Philippinen</t>
  </si>
  <si>
    <t>Polen</t>
  </si>
  <si>
    <t>Portugal</t>
  </si>
  <si>
    <t>Ruanda</t>
  </si>
  <si>
    <t>Rumänien</t>
  </si>
  <si>
    <t>Sambia</t>
  </si>
  <si>
    <t>Samoa</t>
  </si>
  <si>
    <t>São Tomé – Príncipe</t>
  </si>
  <si>
    <t>San Marino</t>
  </si>
  <si>
    <t>Saudi-Arabien</t>
  </si>
  <si>
    <t>Schweden</t>
  </si>
  <si>
    <t>Schweiz</t>
  </si>
  <si>
    <t>Senegal</t>
  </si>
  <si>
    <t>Serbien</t>
  </si>
  <si>
    <t>Sierra Leone</t>
  </si>
  <si>
    <t>Simbabwe</t>
  </si>
  <si>
    <t>Singapur</t>
  </si>
  <si>
    <t>Slowakische Republik</t>
  </si>
  <si>
    <t>Slowenien</t>
  </si>
  <si>
    <t>Spanien</t>
  </si>
  <si>
    <t>Sri Lanka</t>
  </si>
  <si>
    <t>Sudan</t>
  </si>
  <si>
    <t>Südafrika</t>
  </si>
  <si>
    <t>Südsudan</t>
  </si>
  <si>
    <t>Syrien</t>
  </si>
  <si>
    <t>Tadschikistan</t>
  </si>
  <si>
    <t>Taiwan</t>
  </si>
  <si>
    <t>Tansania</t>
  </si>
  <si>
    <t>Thailand</t>
  </si>
  <si>
    <t>Togo</t>
  </si>
  <si>
    <t>Tonga</t>
  </si>
  <si>
    <t>Trinidad und Tobago</t>
  </si>
  <si>
    <t>Tschad</t>
  </si>
  <si>
    <t>Tschechische Republik</t>
  </si>
  <si>
    <t>Türkei</t>
  </si>
  <si>
    <t>Tunesien</t>
  </si>
  <si>
    <t>Turkmenistan</t>
  </si>
  <si>
    <t>Uganda</t>
  </si>
  <si>
    <t>Ukraine</t>
  </si>
  <si>
    <t>Ungarn</t>
  </si>
  <si>
    <t>Uruguay</t>
  </si>
  <si>
    <t>Usbekistan</t>
  </si>
  <si>
    <t>Vatikanstaat</t>
  </si>
  <si>
    <t>Venezuela</t>
  </si>
  <si>
    <t>Vereinigte Arabische Emirate</t>
  </si>
  <si>
    <t>Vereinigte Staaten von Amerika</t>
  </si>
  <si>
    <t xml:space="preserve"> </t>
  </si>
  <si>
    <t>Vietnam</t>
  </si>
  <si>
    <t>Weißrussland</t>
  </si>
  <si>
    <t>Zentralafrikanische Republik</t>
  </si>
  <si>
    <t>Zypern</t>
  </si>
  <si>
    <t>Deutschland</t>
  </si>
  <si>
    <t>Reisen mit wechselndem Einsatzort</t>
  </si>
  <si>
    <t>Rumänien/Bukarest</t>
  </si>
  <si>
    <t>Rumänien/im Übrigen</t>
  </si>
  <si>
    <t>USA/Atlanta</t>
  </si>
  <si>
    <t>USA/Boston</t>
  </si>
  <si>
    <t>USA/Chicago</t>
  </si>
  <si>
    <t>USA/Houston</t>
  </si>
  <si>
    <t>USA/Los Angeles</t>
  </si>
  <si>
    <t>USA/Miami</t>
  </si>
  <si>
    <t>USA/New York City</t>
  </si>
  <si>
    <t>USA/San Francisco</t>
  </si>
  <si>
    <t>Verein.  Königreich von GB u. Nordirland</t>
  </si>
  <si>
    <t>GB/London</t>
  </si>
  <si>
    <t>Reisedaten bei wechselnder Route</t>
  </si>
  <si>
    <t>Anzahl Tage</t>
  </si>
  <si>
    <t>Daten automatisch kopieren und drucken</t>
  </si>
  <si>
    <t>Pauschale</t>
  </si>
  <si>
    <t>Kürzung Pauschale</t>
  </si>
  <si>
    <t>Frühstück</t>
  </si>
  <si>
    <t>Mittag</t>
  </si>
  <si>
    <t>Abend</t>
  </si>
  <si>
    <t>Kürzung</t>
  </si>
  <si>
    <t>Vorsicht!</t>
  </si>
  <si>
    <t>Kürzung Pauschale zwischen Anreise und Abreisetag unterscheiden?</t>
  </si>
  <si>
    <t>Anreisetag</t>
  </si>
  <si>
    <t>Abwesenheit von mehr als 8 Stunden</t>
  </si>
  <si>
    <t>Verpflegung</t>
  </si>
  <si>
    <t>Mittagessen</t>
  </si>
  <si>
    <t>Abendessen</t>
  </si>
  <si>
    <t xml:space="preserve">                Kürzung Pauschale</t>
  </si>
  <si>
    <t>Pauschale Abreisetag</t>
  </si>
  <si>
    <t>Kürzung
der Pauschale</t>
  </si>
  <si>
    <t xml:space="preserve">Übernachtung </t>
  </si>
  <si>
    <t>Bereiste Länder und Orte</t>
  </si>
  <si>
    <t>Erstattung für Pauschalübernachtungen</t>
  </si>
  <si>
    <t>Sonderregelungen</t>
  </si>
  <si>
    <t>Mit Hilfe dieses Tools haben Sie die Möglichkeit, jeweils eine Reise abzurechnen. Die Tabelle arbeitet mit folgenden Rubriken, für die jeweils ein</t>
  </si>
  <si>
    <t>eigenes Register zur Verfügung steht. Auf diese Weise ist es möglich, alle Angaben sehr detailliert und gleichzeitig sehr komfortabel zu erfassen:</t>
  </si>
  <si>
    <t>Persönliche Daten</t>
  </si>
  <si>
    <r>
      <t>§</t>
    </r>
    <r>
      <rPr>
        <sz val="8"/>
        <rFont val="Times New Roman"/>
        <family val="1"/>
      </rPr>
      <t xml:space="preserve">  </t>
    </r>
    <r>
      <rPr>
        <sz val="8"/>
        <rFont val="Calibri"/>
        <family val="2"/>
      </rPr>
      <t>Name der Firma bzw.  Organisation bei der Sie beschäftigt sind</t>
    </r>
  </si>
  <si>
    <r>
      <t>§</t>
    </r>
    <r>
      <rPr>
        <sz val="8"/>
        <rFont val="Times New Roman"/>
        <family val="1"/>
      </rPr>
      <t xml:space="preserve">  </t>
    </r>
    <r>
      <rPr>
        <sz val="8"/>
        <rFont val="Calibri"/>
        <family val="2"/>
      </rPr>
      <t>Ihr Name und Vorname</t>
    </r>
  </si>
  <si>
    <r>
      <t>§</t>
    </r>
    <r>
      <rPr>
        <sz val="8"/>
        <rFont val="Times New Roman"/>
        <family val="1"/>
      </rPr>
      <t xml:space="preserve">  </t>
    </r>
    <r>
      <rPr>
        <sz val="8"/>
        <rFont val="Calibri"/>
        <family val="2"/>
      </rPr>
      <t>Personal-Nr., Abteilung und Kostenstelle</t>
    </r>
  </si>
  <si>
    <r>
      <t>§</t>
    </r>
    <r>
      <rPr>
        <sz val="8"/>
        <rFont val="Times New Roman"/>
        <family val="1"/>
      </rPr>
      <t xml:space="preserve">  </t>
    </r>
    <r>
      <rPr>
        <sz val="8"/>
        <rFont val="Calibri"/>
        <family val="2"/>
      </rPr>
      <t>Privatanschrift: Straße, Hausnummer, PLZ und Ort</t>
    </r>
  </si>
  <si>
    <t>Reisedaten</t>
  </si>
  <si>
    <r>
      <t xml:space="preserve">In der Tabelle </t>
    </r>
    <r>
      <rPr>
        <i/>
        <sz val="8"/>
        <rFont val="Calibri"/>
        <family val="2"/>
      </rPr>
      <t>Reisedaten</t>
    </r>
    <r>
      <rPr>
        <sz val="8"/>
        <rFont val="Calibri"/>
        <family val="2"/>
      </rPr>
      <t xml:space="preserve"> erfassen Sie folgende Informationen zu Ihrer Reise:</t>
    </r>
  </si>
  <si>
    <r>
      <t>§</t>
    </r>
    <r>
      <rPr>
        <sz val="8"/>
        <rFont val="Times New Roman"/>
        <family val="1"/>
      </rPr>
      <t xml:space="preserve">  </t>
    </r>
    <r>
      <rPr>
        <sz val="8"/>
        <rFont val="Calibri"/>
        <family val="2"/>
      </rPr>
      <t>Reiseziel</t>
    </r>
  </si>
  <si>
    <r>
      <t>§</t>
    </r>
    <r>
      <rPr>
        <sz val="8"/>
        <rFont val="Times New Roman"/>
        <family val="1"/>
      </rPr>
      <t xml:space="preserve">  </t>
    </r>
    <r>
      <rPr>
        <sz val="8"/>
        <rFont val="Calibri"/>
        <family val="2"/>
      </rPr>
      <t>Reisezweck</t>
    </r>
  </si>
  <si>
    <r>
      <t>§</t>
    </r>
    <r>
      <rPr>
        <sz val="8"/>
        <rFont val="Times New Roman"/>
        <family val="1"/>
      </rPr>
      <t xml:space="preserve">  </t>
    </r>
    <r>
      <rPr>
        <sz val="8"/>
        <rFont val="Calibri"/>
        <family val="2"/>
      </rPr>
      <t>Reisebeginn und -ende, jeweils mit Datum und Uhrzeit</t>
    </r>
  </si>
  <si>
    <t xml:space="preserve">Excel erkennt anhand Ihrer Angaben, ob es sich um eine ein- oder mehrtägige Reise handelt. Bei eintägigen Reisen ermittelt das Tool  </t>
  </si>
  <si>
    <t xml:space="preserve">automatisch die Abwesenheitszeit in Stunden und Minuten. Sie finden die Informationen rechts neben Ihren Eingaben. Auf Basis dieser Berechnungen  </t>
  </si>
  <si>
    <t>werden Ihre Verpflegungspauschalen – ebenfalls automatisch – ermittelt.</t>
  </si>
  <si>
    <t>Fahrtkosten können sich aus mehreren Positionen zusammensetzen:</t>
  </si>
  <si>
    <r>
      <t>§</t>
    </r>
    <r>
      <rPr>
        <sz val="8"/>
        <rFont val="Times New Roman"/>
        <family val="1"/>
      </rPr>
      <t xml:space="preserve">  </t>
    </r>
    <r>
      <rPr>
        <sz val="8"/>
        <rFont val="Calibri"/>
        <family val="2"/>
      </rPr>
      <t>Bahnfahrkarte/n</t>
    </r>
  </si>
  <si>
    <r>
      <t>§</t>
    </r>
    <r>
      <rPr>
        <sz val="8"/>
        <rFont val="Times New Roman"/>
        <family val="1"/>
      </rPr>
      <t xml:space="preserve">  </t>
    </r>
    <r>
      <rPr>
        <sz val="8"/>
        <rFont val="Calibri"/>
        <family val="2"/>
      </rPr>
      <t>Kosten für das Nutzen des öffentlichen Nahverkehrs</t>
    </r>
  </si>
  <si>
    <r>
      <t>§</t>
    </r>
    <r>
      <rPr>
        <sz val="8"/>
        <rFont val="Times New Roman"/>
        <family val="1"/>
      </rPr>
      <t xml:space="preserve">  </t>
    </r>
    <r>
      <rPr>
        <sz val="8"/>
        <rFont val="Calibri"/>
        <family val="2"/>
      </rPr>
      <t>Taxi</t>
    </r>
  </si>
  <si>
    <r>
      <t>§</t>
    </r>
    <r>
      <rPr>
        <sz val="8"/>
        <rFont val="Times New Roman"/>
        <family val="1"/>
      </rPr>
      <t xml:space="preserve">  </t>
    </r>
    <r>
      <rPr>
        <sz val="8"/>
        <rFont val="Calibri"/>
        <family val="2"/>
      </rPr>
      <t>Flugticket/s</t>
    </r>
  </si>
  <si>
    <r>
      <t>§</t>
    </r>
    <r>
      <rPr>
        <sz val="8"/>
        <rFont val="Times New Roman"/>
        <family val="1"/>
      </rPr>
      <t xml:space="preserve">  </t>
    </r>
    <r>
      <rPr>
        <sz val="8"/>
        <rFont val="Calibri"/>
        <family val="2"/>
      </rPr>
      <t>Kfz-Kosten</t>
    </r>
  </si>
  <si>
    <r>
      <t>§</t>
    </r>
    <r>
      <rPr>
        <sz val="8"/>
        <rFont val="Times New Roman"/>
        <family val="1"/>
      </rPr>
      <t xml:space="preserve">  </t>
    </r>
    <r>
      <rPr>
        <sz val="8"/>
        <rFont val="Calibri"/>
        <family val="2"/>
      </rPr>
      <t>Sonstiges</t>
    </r>
  </si>
  <si>
    <t>Das Tool ermittelt alle zugehörigen Beträge. Dazu gehören auch die Verpflegungspauschalen.</t>
  </si>
  <si>
    <t>Diese Tabelle ist im Prinzip selbsterklärend und erwartet eine Aufstellung der Nebenkosten einschließlich Beleg-Datum,</t>
  </si>
  <si>
    <t>Beleg-Nr. und Betrag.</t>
  </si>
  <si>
    <t>Reisekostenabrechnung</t>
  </si>
  <si>
    <t>Bitte unbedingt angeben!</t>
  </si>
  <si>
    <t>erhalten.</t>
  </si>
  <si>
    <t>Hinweis: Die Eingabefelder erkennen Sie in diesem Tool an einem hellgrauen Zellhintergrund.</t>
  </si>
  <si>
    <t>Pauschbeträge für Verpflegungsmehraufwand (nach Kürzung)</t>
  </si>
  <si>
    <t>Kürzung Anreisetag / eintägige Reisen</t>
  </si>
  <si>
    <t>Kürzung Zwischentage  / Abwesenheitstage mit mindestens 24 Stunden</t>
  </si>
  <si>
    <t>Kürzung Abreisetag</t>
  </si>
  <si>
    <t>PLZ, Ort</t>
  </si>
  <si>
    <t>IBAN</t>
  </si>
  <si>
    <t>BIC</t>
  </si>
  <si>
    <t>PKW</t>
  </si>
  <si>
    <t>Firma, Organisation</t>
  </si>
  <si>
    <t>Name, Vorname</t>
  </si>
  <si>
    <t>Persönliche Eingaben und Pauschalen</t>
  </si>
  <si>
    <t>Zusammenfassung</t>
  </si>
  <si>
    <t>Reiseende, Uhrzeit</t>
  </si>
  <si>
    <t>Bereits ausgezahlter Vorschuss</t>
  </si>
  <si>
    <t>Errechnete Reisedauer, bei eintägigen Reisen in Stunden</t>
  </si>
  <si>
    <t>Abzüglich Vorschuss</t>
  </si>
  <si>
    <t>Reisekosten gesamt</t>
  </si>
  <si>
    <t>Abrechnung erstellt</t>
  </si>
  <si>
    <t>Genehmigt</t>
  </si>
  <si>
    <t xml:space="preserve">Datum, Unterschrift </t>
  </si>
  <si>
    <r>
      <t>§</t>
    </r>
    <r>
      <rPr>
        <sz val="8"/>
        <rFont val="Times New Roman"/>
        <family val="1"/>
      </rPr>
      <t xml:space="preserve">  </t>
    </r>
    <r>
      <rPr>
        <sz val="8"/>
        <rFont val="Calibri"/>
        <family val="2"/>
      </rPr>
      <t xml:space="preserve">Bankverbindung </t>
    </r>
  </si>
  <si>
    <t>Sollten Sie im Falle einer privaten Fahrzeugnutzung keinen PKW fahren, stellen Sie das gewünschte Fahrzeug über das Dropdownfeld ein.</t>
  </si>
  <si>
    <r>
      <t>§</t>
    </r>
    <r>
      <rPr>
        <sz val="8"/>
        <rFont val="Times New Roman"/>
        <family val="1"/>
      </rPr>
      <t xml:space="preserve">  </t>
    </r>
    <r>
      <rPr>
        <sz val="8"/>
        <rFont val="Calibri"/>
        <family val="2"/>
      </rPr>
      <t>bereits ausgezahlter Vorschuss</t>
    </r>
  </si>
  <si>
    <t>Das Tool ist in der Lage zahlreiche fehlerhafte Eingaben abzufangen. Achten Sie bitte ggf. auf die Hinweise, die Sie von Excel</t>
  </si>
  <si>
    <t>Pauschale für An- und Abreisetag</t>
  </si>
  <si>
    <t>Um in diesen Fällen eine korrekte Berechnung zu gewährleisten, sind die Reisetage manuell auf dem Tabellenblatt "Verpflegung_Wechsel" zu erfassen."</t>
  </si>
  <si>
    <r>
      <t>Für die Berechnung der Verpflegungspauschale des Rückreisetages wird automatisch auf den letzten Reiseort abgestellt. Etwaige Abweichungen hiervon sind manuell zu erfassen.</t>
    </r>
    <r>
      <rPr>
        <sz val="8"/>
        <color indexed="63"/>
        <rFont val="Tahoma"/>
        <family val="2"/>
      </rPr>
      <t>"</t>
    </r>
  </si>
  <si>
    <t>Zusatzinformationen im Falle mehrtägiger Anreisen bei Auslandsreisen</t>
  </si>
  <si>
    <r>
      <t xml:space="preserve">Bei </t>
    </r>
    <r>
      <rPr>
        <b/>
        <sz val="8"/>
        <color indexed="63"/>
        <rFont val="Tahoma"/>
        <family val="2"/>
      </rPr>
      <t>Flugreisen</t>
    </r>
    <r>
      <rPr>
        <sz val="8"/>
        <color indexed="63"/>
        <rFont val="Tahoma"/>
        <family val="2"/>
      </rPr>
      <t xml:space="preserve"> gilt ein Land in dem Zeitpunkt als erreicht, in dem das Flugzeug dort landet. Beginnt eine Flugreise am Tag 1 und landet das Flugzeug</t>
    </r>
  </si>
  <si>
    <r>
      <t xml:space="preserve">Gleiches gilt, wenn sich z. B. die </t>
    </r>
    <r>
      <rPr>
        <b/>
        <sz val="8"/>
        <color indexed="63"/>
        <rFont val="Tahoma"/>
        <family val="2"/>
      </rPr>
      <t>Anreise mit dem Pkw</t>
    </r>
    <r>
      <rPr>
        <sz val="8"/>
        <color indexed="63"/>
        <rFont val="Tahoma"/>
        <family val="2"/>
      </rPr>
      <t xml:space="preserve"> auf 2 Tage erstreckt. Länder, die anlässlich der Auslandstätigkeit durchfahren werden, sind für die </t>
    </r>
  </si>
  <si>
    <t xml:space="preserve">Ermittlung der zutreffenden Auslandspauschalen grundsätzlich nicht zu berücksichtigen. Eine Ausnahme gilt, wenn der Arbeitnehmer auf der Hinreise nicht an </t>
  </si>
  <si>
    <t>seinem Zielort übernachtet, sondern in einem sog. Durchreiseland.</t>
  </si>
  <si>
    <r>
      <t xml:space="preserve">Eine </t>
    </r>
    <r>
      <rPr>
        <b/>
        <sz val="8"/>
        <color indexed="63"/>
        <rFont val="Tahoma"/>
        <family val="2"/>
      </rPr>
      <t>Besonderheit</t>
    </r>
    <r>
      <rPr>
        <sz val="8"/>
        <color indexed="63"/>
        <rFont val="Tahoma"/>
        <family val="2"/>
      </rPr>
      <t xml:space="preserve"> gilt, sobald sich eine Flugreise über mehr als 2 Kalendertage erstreckt. In diesen Fällen ist für die Tage zwischen Abflug und Landung die</t>
    </r>
  </si>
  <si>
    <r>
      <t xml:space="preserve">Für </t>
    </r>
    <r>
      <rPr>
        <b/>
        <sz val="8"/>
        <color indexed="63"/>
        <rFont val="Tahoma"/>
        <family val="2"/>
      </rPr>
      <t>Rückreisetage</t>
    </r>
    <r>
      <rPr>
        <sz val="8"/>
        <color indexed="63"/>
        <rFont val="Tahoma"/>
        <family val="2"/>
      </rPr>
      <t xml:space="preserve"> ist grundsätzlich auf den letzten Tätigkeitsort im Ausland abzustellen. Als Tätigkeitsort kommt dabei nur ein Land in Betracht, in dem der </t>
    </r>
  </si>
  <si>
    <t>Arbeitnehmer tatsächlich beruflich tätig geworden ist. Eine bloße Übernachtung im Rahmen einer Auswärtstätigkeit ist nicht ausreichend.</t>
  </si>
  <si>
    <t>Auslandstagesgeld. Etwaige Zwischenlandungen bleiben grundsätzlich unberücksichtigt.   </t>
  </si>
  <si>
    <t xml:space="preserve">am Zielort erst am nächsten Tag (Tag 2) ist für den Anreisetag (Tag 1) die Inlandspauschale anzusetzen, für den Tag der Landung (Tag 2) das entsprechende </t>
  </si>
  <si>
    <t>GB/im Übrigen</t>
  </si>
  <si>
    <t>Ausgangs-wert nach BRKG</t>
  </si>
  <si>
    <t>Pauschale
gesamt</t>
  </si>
  <si>
    <t>Pauschale
für 24 Std.</t>
  </si>
  <si>
    <t>Anzahl
Tage</t>
  </si>
  <si>
    <t>Anzahl Tage ohne
An- und Abreise</t>
  </si>
  <si>
    <t>Saldo/
Auszahlung</t>
  </si>
  <si>
    <r>
      <t>§</t>
    </r>
    <r>
      <rPr>
        <sz val="8"/>
        <rFont val="Times New Roman"/>
        <family val="1"/>
      </rPr>
      <t xml:space="preserve">  </t>
    </r>
    <r>
      <rPr>
        <sz val="8"/>
        <rFont val="Calibri"/>
        <family val="2"/>
      </rPr>
      <t>Reiseroute (hier besteht die Möglichkeit, bis zu vier Stationen zu erfassen)</t>
    </r>
  </si>
  <si>
    <t>Australien / Canberra</t>
  </si>
  <si>
    <t>Australien /  Sydney</t>
  </si>
  <si>
    <t>Australien / im Übrigen</t>
  </si>
  <si>
    <t>Brasilien / Brasilia</t>
  </si>
  <si>
    <t>Brasilien / Rio de Janeiro</t>
  </si>
  <si>
    <t>Brasilien / Sao Paulo</t>
  </si>
  <si>
    <t>Brasilien / im Übrigen</t>
  </si>
  <si>
    <t>China / Chengdu</t>
  </si>
  <si>
    <t>China / Hongkong</t>
  </si>
  <si>
    <t>China / Kanton</t>
  </si>
  <si>
    <t>China /  Peking</t>
  </si>
  <si>
    <t>China /  Shanghai</t>
  </si>
  <si>
    <t>China /  im Übrigen</t>
  </si>
  <si>
    <t>Frankreich /  im Übrigen</t>
  </si>
  <si>
    <t>Griechenland / Athen</t>
  </si>
  <si>
    <t>Griechenland / im Übrigen</t>
  </si>
  <si>
    <t>Indien / Chennai</t>
  </si>
  <si>
    <t>Indien / Kalkutta</t>
  </si>
  <si>
    <t>Indien / Mumbai</t>
  </si>
  <si>
    <t>Indien / Neu Delhi</t>
  </si>
  <si>
    <t>Indien /   im Übrigen</t>
  </si>
  <si>
    <t>Italien / Mailand</t>
  </si>
  <si>
    <t>Italien / Rom</t>
  </si>
  <si>
    <t>Italien /  im Übrigen</t>
  </si>
  <si>
    <t>Japan / Tokio</t>
  </si>
  <si>
    <t>Japan /  im Übrigen</t>
  </si>
  <si>
    <t>Kanada / Ottawa</t>
  </si>
  <si>
    <t>Kanada / Toronto</t>
  </si>
  <si>
    <t>Kanada /  Vancouver</t>
  </si>
  <si>
    <t>Kanada /  im Übrigen</t>
  </si>
  <si>
    <t>Marshall Inseln</t>
  </si>
  <si>
    <t>Pakistan / Islamabad</t>
  </si>
  <si>
    <t>Pakistan / im Übrigen</t>
  </si>
  <si>
    <t>Polen / Breslau</t>
  </si>
  <si>
    <t>Polen /  Warschau</t>
  </si>
  <si>
    <t>Polen /   im Übrigen</t>
  </si>
  <si>
    <t>Saudi Arabien / Djidda</t>
  </si>
  <si>
    <t>Saudi Arabien / Riad</t>
  </si>
  <si>
    <t>Saudi Arabien / im Übrigen</t>
  </si>
  <si>
    <t>Schweiz / Genf</t>
  </si>
  <si>
    <t>Schweiz / im Übrigen</t>
  </si>
  <si>
    <t>Spanien / Barcelona</t>
  </si>
  <si>
    <t>Spanien / Kanarische Inseln</t>
  </si>
  <si>
    <t>Spanien / Madrid</t>
  </si>
  <si>
    <t>Spanien / Palma de Mallorca</t>
  </si>
  <si>
    <t>Spanien /  im Übrigen</t>
  </si>
  <si>
    <t>Südafrika / Kapstadt</t>
  </si>
  <si>
    <t>Südafrika / Johannisburg</t>
  </si>
  <si>
    <t>Südafrika / im Übrigen</t>
  </si>
  <si>
    <t>Türkei / Izmir</t>
  </si>
  <si>
    <t>Türkei / im Übrigen</t>
  </si>
  <si>
    <t>USA/Washington, D. C.</t>
  </si>
  <si>
    <t>USA/ im Übrigen</t>
  </si>
  <si>
    <t>Russ. Föderation/Moskau</t>
  </si>
  <si>
    <t>Russ. Föderation/St. Petersburg</t>
  </si>
  <si>
    <t>Russ. Föderation/im Übrigen</t>
  </si>
  <si>
    <t xml:space="preserve">Das Tool ermöglicht zahlreiche Sonderfälle, sodass Sie es in der Regel problemlos in der Praxis einsetzen können. Allerdings ist das deutsche </t>
  </si>
  <si>
    <t>können.</t>
  </si>
  <si>
    <t>Reisekostenrecht sehr komplex. Es kann daher in Ausnahmefällen vorkommen, dass Reisen mit Hilfe des Tools nicht abgerechnet werden</t>
  </si>
  <si>
    <t>für Österreich geltende Verpflegungspauschale für eine Abwesenheitsdauer von mind. 24 Stunden anzusetzen. Dies betrifft also nur solche Flüge, die 3</t>
  </si>
  <si>
    <t>Kalendertage berühren.</t>
  </si>
  <si>
    <t>Übernachtung (Hotel, Gasthof, Pension u. Ä.)</t>
  </si>
  <si>
    <t>Indien / Bangalore</t>
  </si>
  <si>
    <t>Für folgende Länder gelten je nach Einsatzort unterschiedliche Verpflegungs- und Übernachtungspauschalen.</t>
  </si>
  <si>
    <t>Russische Föderation</t>
  </si>
  <si>
    <r>
      <t>In der Tabelle</t>
    </r>
    <r>
      <rPr>
        <i/>
        <sz val="8"/>
        <rFont val="Calibri"/>
        <family val="2"/>
      </rPr>
      <t xml:space="preserve"> Übernachtung </t>
    </r>
    <r>
      <rPr>
        <sz val="8"/>
        <rFont val="Calibri"/>
        <family val="2"/>
      </rPr>
      <t>werden folgende Eingaben verlangt:</t>
    </r>
  </si>
  <si>
    <t>Abrechnung Verpflegungspauschale</t>
  </si>
  <si>
    <t>In diesen Fällen müssen Sie ggf. eine Stadt angeben. Ansonsten wählen Sie das Land mit dem Zusatz "Übrige" aus.</t>
  </si>
  <si>
    <r>
      <t xml:space="preserve">Erfassen Sie die persönlichen Daten, einmalig in der Tabelle </t>
    </r>
    <r>
      <rPr>
        <i/>
        <sz val="8"/>
        <rFont val="Calibri"/>
        <family val="2"/>
      </rPr>
      <t>PersönlicheEingaben_Pauschalen.</t>
    </r>
    <r>
      <rPr>
        <sz val="8"/>
        <rFont val="Calibri"/>
        <family val="2"/>
      </rPr>
      <t xml:space="preserve"> Im Einzelnen handelt es sich um folgende Angaben:</t>
    </r>
  </si>
  <si>
    <r>
      <t>Aufwendungen genutzt, ist das Kontrollkästchen</t>
    </r>
    <r>
      <rPr>
        <i/>
        <sz val="8"/>
        <rFont val="Calibri"/>
        <family val="2"/>
      </rPr>
      <t xml:space="preserve"> Übernachtungspauschale für Berufskraftfahrer berücksichtigen</t>
    </r>
    <r>
      <rPr>
        <b/>
        <sz val="8"/>
        <rFont val="Calibri"/>
        <family val="2"/>
      </rPr>
      <t xml:space="preserve"> </t>
    </r>
    <r>
      <rPr>
        <sz val="8"/>
        <rFont val="Calibri"/>
        <family val="2"/>
      </rPr>
      <t>abzuhaken.</t>
    </r>
  </si>
  <si>
    <t>Die Pauschale für Berufskraftfahrer ist an 3 Voraussetzungen geknüpft:</t>
  </si>
  <si>
    <t xml:space="preserve">- Es muss sich erstens um eine berufliche Auswärtstätigkeit mit einem betrieblichen Fahrzeug handeln. </t>
  </si>
  <si>
    <t>- Zweitens muss eine Übernachtung in dem betrieblichen Fahrzeug stattfinden.</t>
  </si>
  <si>
    <t>Zusatzinformationen</t>
  </si>
  <si>
    <r>
      <t>§</t>
    </r>
    <r>
      <rPr>
        <sz val="8"/>
        <rFont val="Times New Roman"/>
        <family val="1"/>
      </rPr>
      <t xml:space="preserve">  </t>
    </r>
    <r>
      <rPr>
        <sz val="8"/>
        <rFont val="Calibri"/>
        <family val="2"/>
      </rPr>
      <t>Persönliche Eingaben und Pauschalen</t>
    </r>
  </si>
  <si>
    <r>
      <t>§</t>
    </r>
    <r>
      <rPr>
        <sz val="8"/>
        <rFont val="Times New Roman"/>
        <family val="1"/>
      </rPr>
      <t xml:space="preserve">  </t>
    </r>
    <r>
      <rPr>
        <sz val="8"/>
        <rFont val="Calibri"/>
        <family val="2"/>
      </rPr>
      <t>Reisedaten</t>
    </r>
  </si>
  <si>
    <r>
      <t>§</t>
    </r>
    <r>
      <rPr>
        <sz val="8"/>
        <rFont val="Times New Roman"/>
        <family val="1"/>
      </rPr>
      <t xml:space="preserve">  </t>
    </r>
    <r>
      <rPr>
        <sz val="8"/>
        <rFont val="Calibri"/>
        <family val="2"/>
      </rPr>
      <t>Fahrtkosten</t>
    </r>
  </si>
  <si>
    <r>
      <t>§</t>
    </r>
    <r>
      <rPr>
        <sz val="8"/>
        <rFont val="Times New Roman"/>
        <family val="1"/>
      </rPr>
      <t xml:space="preserve">  </t>
    </r>
    <r>
      <rPr>
        <sz val="8"/>
        <rFont val="Calibri"/>
        <family val="2"/>
      </rPr>
      <t>Verpflegung</t>
    </r>
  </si>
  <si>
    <r>
      <t>§</t>
    </r>
    <r>
      <rPr>
        <sz val="8"/>
        <rFont val="Times New Roman"/>
        <family val="1"/>
      </rPr>
      <t xml:space="preserve">  </t>
    </r>
    <r>
      <rPr>
        <sz val="8"/>
        <rFont val="Calibri"/>
        <family val="2"/>
      </rPr>
      <t xml:space="preserve">Übernachtung </t>
    </r>
  </si>
  <si>
    <r>
      <t>§</t>
    </r>
    <r>
      <rPr>
        <sz val="8"/>
        <rFont val="Times New Roman"/>
        <family val="1"/>
      </rPr>
      <t xml:space="preserve">  </t>
    </r>
    <r>
      <rPr>
        <sz val="8"/>
        <rFont val="Calibri"/>
        <family val="2"/>
      </rPr>
      <t>Reisenebenkosten</t>
    </r>
  </si>
  <si>
    <r>
      <t>§</t>
    </r>
    <r>
      <rPr>
        <sz val="8"/>
        <rFont val="Times New Roman"/>
        <family val="1"/>
      </rPr>
      <t xml:space="preserve">  </t>
    </r>
    <r>
      <rPr>
        <sz val="8"/>
        <rFont val="Calibri"/>
        <family val="2"/>
      </rPr>
      <t>Reiseland , ggf. Stadt (s. Sonderregelungen)</t>
    </r>
  </si>
  <si>
    <t>Reisedauer</t>
  </si>
  <si>
    <t xml:space="preserve">Im Zusammenhang mit der Abrechnung von Verpflegungspauschalen sind der Ort (Land bzw. Stadt) des Anreisetages, </t>
  </si>
  <si>
    <t>besuchte Orte (Land bzw. Stadt), Verweildauer am jeweiligen Ort (Land bzw. Stadt) sowie Ort (Land bzw. Stadt)</t>
  </si>
  <si>
    <t>Auf diese Weise ist es möglich, unterschiedliche Reiseziele mit unterschiedlichen Pauschalen während einer Reise abzurechnen.</t>
  </si>
  <si>
    <t>Bedienungsanleitung für die Abrechnung von Auslandsreisen</t>
  </si>
  <si>
    <t>Reiseziel/e</t>
  </si>
  <si>
    <t>Verpflegungsdauer in Tagen</t>
  </si>
  <si>
    <t>Firmenfahrzeug</t>
  </si>
  <si>
    <t>Fahrtkostenpauschale</t>
  </si>
  <si>
    <t>Die kompletten Fahrtkosten ermittelt das Tool. Wer einen Firmenwagen fährt, erhält keine Fahrtkostenerstattung.</t>
  </si>
  <si>
    <r>
      <rPr>
        <sz val="8"/>
        <rFont val="Wingdings"/>
        <charset val="2"/>
      </rPr>
      <t>§</t>
    </r>
    <r>
      <rPr>
        <sz val="8"/>
        <rFont val="Calibri"/>
        <family val="2"/>
      </rPr>
      <t xml:space="preserve"> Für den Fall, dass Übernachtungspauschalen zu berücksichtigen sind, machen Sie bitte im unteren Eingabebereich </t>
    </r>
  </si>
  <si>
    <r>
      <rPr>
        <sz val="8"/>
        <rFont val="Wingdings"/>
        <charset val="2"/>
      </rPr>
      <t>§</t>
    </r>
    <r>
      <rPr>
        <sz val="8"/>
        <rFont val="Calibri"/>
        <family val="2"/>
        <scheme val="minor"/>
      </rPr>
      <t xml:space="preserve"> </t>
    </r>
    <r>
      <rPr>
        <sz val="8"/>
        <rFont val="Calibri"/>
        <family val="2"/>
      </rPr>
      <t>Übernachtungskosten laut Einzelnachweis: Angabe von Hotel, Anzahl der Übernachtungen sowie der zugehörige Betrag.</t>
    </r>
  </si>
  <si>
    <t xml:space="preserve">   Entsprechend der Reiseroute sind hier 5 Angaben möglich.</t>
  </si>
  <si>
    <t xml:space="preserve">   die entsprechenden Angaben.</t>
  </si>
  <si>
    <t xml:space="preserve">Hinweis: Für den Fall, dass Sie eine Reise über Mitternacht ohne Übernachtung durchgeführt haben, haken Sie bitte das Kontrollkästchen </t>
  </si>
  <si>
    <r>
      <t xml:space="preserve">Mitternachtsregelung anwenden </t>
    </r>
    <r>
      <rPr>
        <sz val="8"/>
        <rFont val="Calibri"/>
        <family val="2"/>
      </rPr>
      <t>ab. Diese Angabe ist für eine korrekte Abrechnung Ihrer Reise zwingend notwendig.</t>
    </r>
  </si>
  <si>
    <t>Die Pauschale ist durch das Bundesreisekostengesetz festgelegt (§ 5 BRKG, Wegstreckenentschädigung). Sie beträgt für Pkw 0,30 EUR und für andere</t>
  </si>
  <si>
    <t>motorbetriebene Fahrzeuge 0,20 EUR pro gefahrenem Kilometer. Wer einen Firmenwagen nutzt, erhält keine Kilometerpauschale.</t>
  </si>
  <si>
    <t>Das Tool ermöglicht bis zu 4 Angaben pro Position. Die Addition der einzelnen Werte erfolgt automatisch.</t>
  </si>
  <si>
    <t>Für den Fall, dass Sie ein eigenes Fahrzeug benutzt haben, greifen die Kilometerpauschalen. Auch hier haben Sie die Möglichkeit, 4 Routen</t>
  </si>
  <si>
    <t xml:space="preserve">zu erfassen. Geben Sie für jede Route die gefahrenen Kilometer an.  </t>
  </si>
  <si>
    <t>des Abreisetages gesondert anzugeben. Die Auswahl von Land bzw. Stadt erfolgt ausschließlich über Kombinnationsfelder.</t>
  </si>
  <si>
    <t xml:space="preserve">Außerdem ist die Anzahl der erhaltenen Mahlzeiten (also Frühstück, Mittag- und Abendessen) zu erfassen, damit eine </t>
  </si>
  <si>
    <t>Kürzung der Verpflegungspauschale wegen Arbeitnehmerverpflegung vom Tool vorgenommen werden kann.</t>
  </si>
  <si>
    <t>korrekte Zuordnung der Mahlzeiten zu achten.</t>
  </si>
  <si>
    <t>An- und Abreisetag bitte gesondert angeben. Bei unterschiedlich besuchten Ländern bzw. Städten ist auf eine</t>
  </si>
  <si>
    <t>In dieser Tabelle sind keine Eingaben erforderlich.</t>
  </si>
  <si>
    <t>In der Reisekostenabrechnung laufen alle Informationen zusammen und können ausgedruckt werden.</t>
  </si>
  <si>
    <t>​Findet eine Übernachtung im Fahrzeug statt, dürfen Übernachtungspauschalen nicht angewendet werden.​</t>
  </si>
  <si>
    <r>
      <rPr>
        <sz val="8"/>
        <rFont val="Wingdings"/>
        <charset val="2"/>
      </rPr>
      <t>§</t>
    </r>
    <r>
      <rPr>
        <sz val="8"/>
        <rFont val="Calibri"/>
        <family val="2"/>
      </rPr>
      <t xml:space="preserve"> Findet eine Übernachtung im Fahrzeug (Schlafkoje usw.) statt, dürfen die ​Übernachtungspauschalen nicht angewendet werden.</t>
    </r>
  </si>
  <si>
    <t>Besonderheit bei Berufskraftfahrern</t>
  </si>
  <si>
    <t>-</t>
  </si>
  <si>
    <t>Nordmazedonien</t>
  </si>
  <si>
    <t>Frankreich / Paris sowie die Departments 77,78,91 bis 95</t>
  </si>
  <si>
    <r>
      <t xml:space="preserve">Seit 2020 gibt es auch eine Pauschale für </t>
    </r>
    <r>
      <rPr>
        <b/>
        <sz val="8"/>
        <rFont val="Calibri"/>
        <family val="2"/>
      </rPr>
      <t>Berufskraftfahrer</t>
    </r>
    <r>
      <rPr>
        <sz val="8"/>
        <rFont val="Calibri"/>
        <family val="2"/>
      </rPr>
      <t>. Sie wurde als Alternative bei einer Übernachtung in dem Kraftfahrzeug des Arbeitgebers</t>
    </r>
  </si>
  <si>
    <t xml:space="preserve">- Drittens muss es einen Tag betreffen, für den der Arbeitnehmer Anspruch auf eine Verpflegungspauschale für mindestens 24-stündige Abwesenheit </t>
  </si>
  <si>
    <t xml:space="preserve">  oder für An- und Abreisetage hat.</t>
  </si>
  <si>
    <t>eingeführt und beträgt 9 EUR. Wird diese Alternative anstelle der Abrechnung der tatsächlich entstandenen</t>
  </si>
  <si>
    <t>Dieses Tool berücksichtigt die Auslandsreisepauschalen ab dem 1.1.2025.</t>
  </si>
  <si>
    <t>Bhutan</t>
  </si>
  <si>
    <t>Japan / Osaka</t>
  </si>
  <si>
    <t>Liberia</t>
  </si>
  <si>
    <t>Türkei / Ankara</t>
  </si>
  <si>
    <t>Reisekostenabrechnung 2025</t>
  </si>
  <si>
    <t>Angaben zur Reise - Pauschalen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</si>
</sst>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0.00\ \€"/>
    <numFmt numFmtId="165" formatCode="[hh]:mm"/>
    <numFmt numFmtId="166" formatCode="#,##0\ &quot;€&quot;"/>
  </numFmts>
  <fonts count="72">
    <font>
      <sz val="10"/>
      <name val="Arial"/>
    </font>
    <font>
      <sz val="8"/>
      <name val="Arial"/>
      <family val="2"/>
    </font>
    <font>
      <b/>
      <sz val="8"/>
      <name val="Arial"/>
      <family val="2"/>
    </font>
    <font>
      <b/>
      <sz val="14"/>
      <name val="Arial"/>
      <family val="2"/>
    </font>
    <font>
      <b/>
      <sz val="10"/>
      <name val="Arial"/>
      <family val="2"/>
    </font>
    <font>
      <sz val="9"/>
      <name val="Arial"/>
      <family val="2"/>
    </font>
    <font>
      <sz val="8"/>
      <name val="Arial"/>
      <family val="2"/>
    </font>
    <font>
      <sz val="14"/>
      <name val="Arial"/>
      <family val="2"/>
    </font>
    <font>
      <sz val="10"/>
      <name val="Arial"/>
      <family val="2"/>
    </font>
    <font>
      <sz val="10"/>
      <name val="Arial"/>
      <family val="2"/>
    </font>
    <font>
      <sz val="8"/>
      <name val="Calibri"/>
      <family val="2"/>
    </font>
    <font>
      <sz val="11"/>
      <name val="Arial"/>
      <family val="2"/>
    </font>
    <font>
      <b/>
      <sz val="11"/>
      <name val="Arial"/>
      <family val="2"/>
    </font>
    <font>
      <b/>
      <sz val="9"/>
      <name val="Calibri"/>
      <family val="2"/>
    </font>
    <font>
      <sz val="11"/>
      <name val="Calibri"/>
      <family val="2"/>
    </font>
    <font>
      <sz val="6"/>
      <name val="Arial"/>
      <family val="2"/>
    </font>
    <font>
      <b/>
      <sz val="8"/>
      <name val="Calibri"/>
      <family val="2"/>
    </font>
    <font>
      <sz val="8"/>
      <name val="Wingdings"/>
      <charset val="2"/>
    </font>
    <font>
      <sz val="8"/>
      <name val="Times New Roman"/>
      <family val="1"/>
    </font>
    <font>
      <i/>
      <sz val="8"/>
      <name val="Calibri"/>
      <family val="2"/>
    </font>
    <font>
      <u/>
      <sz val="10"/>
      <name val="Calibri"/>
      <family val="2"/>
    </font>
    <font>
      <sz val="8"/>
      <color indexed="63"/>
      <name val="Tahoma"/>
      <family val="2"/>
    </font>
    <font>
      <b/>
      <sz val="8"/>
      <color indexed="63"/>
      <name val="Tahoma"/>
      <family val="2"/>
    </font>
    <font>
      <b/>
      <sz val="9"/>
      <name val="Arial"/>
      <family val="2"/>
    </font>
    <font>
      <sz val="8"/>
      <color rgb="FFFF0000"/>
      <name val="Arial"/>
      <family val="2"/>
    </font>
    <font>
      <b/>
      <sz val="10"/>
      <color theme="0" tint="-0.34998626667073579"/>
      <name val="Arial"/>
      <family val="2"/>
    </font>
    <font>
      <sz val="9"/>
      <color theme="0" tint="-0.34998626667073579"/>
      <name val="Arial"/>
      <family val="2"/>
    </font>
    <font>
      <sz val="8"/>
      <color theme="0"/>
      <name val="Arial"/>
      <family val="2"/>
    </font>
    <font>
      <sz val="10"/>
      <color theme="0" tint="-0.499984740745262"/>
      <name val="Arial"/>
      <family val="2"/>
    </font>
    <font>
      <sz val="9"/>
      <color theme="0"/>
      <name val="Arial"/>
      <family val="2"/>
    </font>
    <font>
      <sz val="10"/>
      <color theme="0"/>
      <name val="Arial"/>
      <family val="2"/>
    </font>
    <font>
      <sz val="8"/>
      <name val="Calibri"/>
      <family val="2"/>
      <scheme val="minor"/>
    </font>
    <font>
      <sz val="10"/>
      <name val="Calibri"/>
      <family val="2"/>
      <scheme val="minor"/>
    </font>
    <font>
      <b/>
      <sz val="14"/>
      <name val="Calibri"/>
      <family val="2"/>
      <scheme val="minor"/>
    </font>
    <font>
      <sz val="14"/>
      <name val="Calibri"/>
      <family val="2"/>
      <scheme val="minor"/>
    </font>
    <font>
      <sz val="11"/>
      <color theme="0" tint="-0.34998626667073579"/>
      <name val="Calibri"/>
      <family val="2"/>
      <scheme val="minor"/>
    </font>
    <font>
      <b/>
      <sz val="10"/>
      <name val="Calibri"/>
      <family val="2"/>
      <scheme val="minor"/>
    </font>
    <font>
      <sz val="8"/>
      <color rgb="FFFF0000"/>
      <name val="Calibri"/>
      <family val="2"/>
      <scheme val="minor"/>
    </font>
    <font>
      <sz val="8"/>
      <color theme="0"/>
      <name val="Calibri"/>
      <family val="2"/>
      <scheme val="minor"/>
    </font>
    <font>
      <b/>
      <sz val="10"/>
      <color theme="0"/>
      <name val="Calibri"/>
      <family val="2"/>
      <scheme val="minor"/>
    </font>
    <font>
      <b/>
      <sz val="8"/>
      <name val="Calibri"/>
      <family val="2"/>
      <scheme val="minor"/>
    </font>
    <font>
      <b/>
      <sz val="10"/>
      <color theme="0" tint="-0.34998626667073579"/>
      <name val="Calibri"/>
      <family val="2"/>
      <scheme val="minor"/>
    </font>
    <font>
      <sz val="10"/>
      <color theme="0"/>
      <name val="Calibri"/>
      <family val="2"/>
      <scheme val="minor"/>
    </font>
    <font>
      <sz val="10"/>
      <color rgb="FFFF0000"/>
      <name val="Calibri"/>
      <family val="2"/>
      <scheme val="minor"/>
    </font>
    <font>
      <b/>
      <sz val="10"/>
      <color rgb="FFFF0000"/>
      <name val="Calibri"/>
      <family val="2"/>
      <scheme val="minor"/>
    </font>
    <font>
      <sz val="14"/>
      <color theme="0" tint="-0.34998626667073579"/>
      <name val="Calibri"/>
      <family val="2"/>
      <scheme val="minor"/>
    </font>
    <font>
      <b/>
      <sz val="10"/>
      <color rgb="FFFF0000"/>
      <name val="Arial"/>
      <family val="2"/>
    </font>
    <font>
      <b/>
      <sz val="10"/>
      <color theme="0"/>
      <name val="Arial"/>
      <family val="2"/>
    </font>
    <font>
      <sz val="10"/>
      <color rgb="FFFF0000"/>
      <name val="Arial"/>
      <family val="2"/>
    </font>
    <font>
      <sz val="6"/>
      <color theme="0"/>
      <name val="Arial"/>
      <family val="2"/>
    </font>
    <font>
      <sz val="10"/>
      <color theme="0" tint="-0.14999847407452621"/>
      <name val="Calibri"/>
      <family val="2"/>
      <scheme val="minor"/>
    </font>
    <font>
      <sz val="11"/>
      <color theme="0"/>
      <name val="Calibri"/>
      <family val="2"/>
    </font>
    <font>
      <sz val="11"/>
      <color theme="0"/>
      <name val="Arial"/>
      <family val="2"/>
    </font>
    <font>
      <sz val="8"/>
      <color theme="4" tint="-0.249977111117893"/>
      <name val="Calibri"/>
      <family val="2"/>
      <scheme val="minor"/>
    </font>
    <font>
      <b/>
      <sz val="8"/>
      <color theme="3" tint="-0.249977111117893"/>
      <name val="Calibri"/>
      <family val="2"/>
    </font>
    <font>
      <sz val="11"/>
      <color rgb="FFFF0000"/>
      <name val="Arial"/>
      <family val="2"/>
    </font>
    <font>
      <sz val="8"/>
      <color rgb="FF333333"/>
      <name val="Tahoma"/>
      <family val="2"/>
    </font>
    <font>
      <sz val="8"/>
      <color rgb="FF1F497D"/>
      <name val="Calibri"/>
      <family val="2"/>
    </font>
    <font>
      <sz val="10.5"/>
      <color rgb="FF333333"/>
      <name val="Tahoma"/>
      <family val="2"/>
    </font>
    <font>
      <sz val="11"/>
      <color rgb="FF1F497D"/>
      <name val="Calibri"/>
      <family val="2"/>
    </font>
    <font>
      <sz val="10"/>
      <color rgb="FF000000"/>
      <name val="Arial"/>
      <family val="2"/>
    </font>
    <font>
      <sz val="8"/>
      <color rgb="FF000000"/>
      <name val="Tahoma"/>
      <family val="2"/>
    </font>
    <font>
      <sz val="11"/>
      <color theme="1"/>
      <name val="Calibri"/>
      <family val="2"/>
    </font>
    <font>
      <sz val="8"/>
      <color rgb="FF000000"/>
      <name val="Segoe UI"/>
      <family val="2"/>
    </font>
    <font>
      <sz val="14"/>
      <color theme="0"/>
      <name val="Arial"/>
      <family val="2"/>
    </font>
    <font>
      <b/>
      <sz val="12"/>
      <name val="Calibri"/>
      <family val="2"/>
      <scheme val="minor"/>
    </font>
    <font>
      <b/>
      <sz val="12"/>
      <name val="Arial"/>
      <family val="2"/>
    </font>
    <font>
      <sz val="8"/>
      <name val="Calibri"/>
      <family val="2"/>
      <charset val="2"/>
    </font>
    <font>
      <b/>
      <sz val="11"/>
      <color indexed="81"/>
      <name val="Calibri"/>
      <family val="2"/>
      <scheme val="minor"/>
    </font>
    <font>
      <sz val="12"/>
      <name val="Calibri"/>
      <family val="2"/>
      <scheme val="minor"/>
    </font>
    <font>
      <sz val="11"/>
      <name val="Calibri"/>
      <family val="2"/>
      <scheme val="minor"/>
    </font>
    <font>
      <b/>
      <sz val="10"/>
      <color theme="4" tint="-0.249977111117893"/>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8F8F8"/>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thin">
        <color indexed="64"/>
      </bottom>
      <diagonal/>
    </border>
    <border>
      <left style="hair">
        <color indexed="64"/>
      </left>
      <right/>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s>
  <cellStyleXfs count="4">
    <xf numFmtId="0" fontId="0" fillId="0" borderId="0"/>
    <xf numFmtId="43" fontId="11" fillId="0" borderId="0" applyFont="0" applyFill="0" applyBorder="0" applyAlignment="0" applyProtection="0"/>
    <xf numFmtId="0" fontId="11" fillId="0" borderId="0"/>
    <xf numFmtId="44" fontId="9" fillId="0" borderId="0" applyFont="0" applyFill="0" applyBorder="0" applyAlignment="0" applyProtection="0"/>
  </cellStyleXfs>
  <cellXfs count="646">
    <xf numFmtId="0" fontId="0" fillId="0" borderId="0" xfId="0"/>
    <xf numFmtId="0" fontId="1" fillId="0" borderId="0" xfId="0" applyFont="1"/>
    <xf numFmtId="0" fontId="0" fillId="0" borderId="1" xfId="0" applyBorder="1"/>
    <xf numFmtId="0" fontId="7" fillId="0" borderId="0" xfId="0" applyFont="1"/>
    <xf numFmtId="0" fontId="8" fillId="0" borderId="0" xfId="0" applyFont="1"/>
    <xf numFmtId="0" fontId="4" fillId="0" borderId="0" xfId="0" applyFont="1" applyBorder="1" applyAlignment="1">
      <alignment vertical="center" wrapText="1"/>
    </xf>
    <xf numFmtId="0" fontId="3" fillId="0" borderId="0" xfId="0" applyFont="1" applyAlignment="1">
      <alignment horizontal="left" vertical="center"/>
    </xf>
    <xf numFmtId="0" fontId="7" fillId="0" borderId="0" xfId="0" applyFont="1" applyAlignment="1">
      <alignment horizontal="left" vertical="center"/>
    </xf>
    <xf numFmtId="0" fontId="1" fillId="0" borderId="0" xfId="0" applyFont="1" applyAlignment="1">
      <alignment vertical="center"/>
    </xf>
    <xf numFmtId="0" fontId="1" fillId="0" borderId="0" xfId="0" applyFont="1" applyBorder="1" applyAlignment="1">
      <alignment vertical="center"/>
    </xf>
    <xf numFmtId="0" fontId="8" fillId="0" borderId="0" xfId="0" applyFont="1" applyAlignment="1">
      <alignment vertical="center"/>
    </xf>
    <xf numFmtId="0" fontId="8" fillId="0" borderId="0" xfId="0" applyFont="1" applyFill="1" applyBorder="1" applyAlignment="1" applyProtection="1">
      <alignment vertical="center"/>
    </xf>
    <xf numFmtId="0" fontId="1" fillId="0" borderId="0" xfId="0" applyFont="1" applyFill="1" applyBorder="1" applyAlignment="1">
      <alignment vertical="center"/>
    </xf>
    <xf numFmtId="0" fontId="8" fillId="0" borderId="0" xfId="0" applyFont="1" applyFill="1" applyBorder="1" applyAlignment="1" applyProtection="1">
      <alignment horizontal="left" vertical="center"/>
    </xf>
    <xf numFmtId="0" fontId="0" fillId="0" borderId="0" xfId="0" applyAlignment="1">
      <alignment vertical="center"/>
    </xf>
    <xf numFmtId="2" fontId="1" fillId="0" borderId="0" xfId="0" applyNumberFormat="1" applyFont="1" applyAlignment="1">
      <alignment vertical="center"/>
    </xf>
    <xf numFmtId="0" fontId="1" fillId="2" borderId="0" xfId="0" applyFont="1" applyFill="1" applyAlignment="1">
      <alignment vertical="center"/>
    </xf>
    <xf numFmtId="0" fontId="1" fillId="2" borderId="0" xfId="0" applyFont="1" applyFill="1" applyBorder="1" applyAlignment="1">
      <alignment vertical="center"/>
    </xf>
    <xf numFmtId="0" fontId="24" fillId="0" borderId="0" xfId="0" applyFont="1" applyAlignment="1">
      <alignment vertical="center"/>
    </xf>
    <xf numFmtId="20" fontId="1" fillId="0" borderId="0" xfId="0" applyNumberFormat="1" applyFont="1" applyAlignment="1">
      <alignment vertical="center"/>
    </xf>
    <xf numFmtId="1" fontId="24" fillId="0" borderId="0" xfId="0" applyNumberFormat="1" applyFont="1" applyAlignment="1">
      <alignment vertical="center"/>
    </xf>
    <xf numFmtId="20" fontId="24" fillId="0" borderId="0" xfId="0" applyNumberFormat="1" applyFont="1" applyAlignment="1">
      <alignment vertical="center"/>
    </xf>
    <xf numFmtId="46" fontId="24" fillId="0" borderId="0" xfId="0" applyNumberFormat="1" applyFont="1" applyAlignment="1">
      <alignment vertical="center"/>
    </xf>
    <xf numFmtId="44" fontId="1" fillId="0" borderId="0" xfId="0" applyNumberFormat="1" applyFont="1" applyAlignment="1">
      <alignment vertical="center"/>
    </xf>
    <xf numFmtId="0" fontId="0" fillId="0" borderId="0" xfId="0" applyBorder="1" applyAlignment="1">
      <alignment vertical="center"/>
    </xf>
    <xf numFmtId="44" fontId="0" fillId="0" borderId="0" xfId="0" applyNumberFormat="1" applyAlignment="1">
      <alignment vertical="center"/>
    </xf>
    <xf numFmtId="0" fontId="27" fillId="2" borderId="0" xfId="0" applyFont="1" applyFill="1" applyAlignment="1">
      <alignment vertical="center"/>
    </xf>
    <xf numFmtId="0" fontId="0" fillId="0" borderId="0" xfId="0" applyAlignment="1">
      <alignment horizontal="center"/>
    </xf>
    <xf numFmtId="0" fontId="24" fillId="0" borderId="0" xfId="0" applyFont="1"/>
    <xf numFmtId="0" fontId="24" fillId="2" borderId="0" xfId="0" applyFont="1" applyFill="1" applyAlignment="1">
      <alignment vertical="center"/>
    </xf>
    <xf numFmtId="0" fontId="27" fillId="0" borderId="0" xfId="0" applyFont="1" applyBorder="1" applyAlignment="1">
      <alignment vertical="center"/>
    </xf>
    <xf numFmtId="0" fontId="3" fillId="0" borderId="0" xfId="0" applyFont="1" applyAlignment="1" applyProtection="1">
      <alignment horizontal="left" vertical="center"/>
    </xf>
    <xf numFmtId="0" fontId="7" fillId="0" borderId="0" xfId="0" applyFont="1" applyAlignment="1" applyProtection="1">
      <alignment horizontal="left" vertical="center"/>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20" fontId="4" fillId="0" borderId="0" xfId="0" applyNumberFormat="1" applyFont="1" applyFill="1" applyBorder="1" applyAlignment="1" applyProtection="1">
      <alignment horizontal="left" vertical="center"/>
    </xf>
    <xf numFmtId="0" fontId="1" fillId="0" borderId="0" xfId="0" applyFont="1" applyAlignment="1" applyProtection="1">
      <alignment vertical="center"/>
    </xf>
    <xf numFmtId="0" fontId="0" fillId="0" borderId="0" xfId="0" applyAlignment="1" applyProtection="1">
      <alignment vertical="center"/>
    </xf>
    <xf numFmtId="0" fontId="1" fillId="0" borderId="0" xfId="0" applyFont="1" applyProtection="1"/>
    <xf numFmtId="0" fontId="0" fillId="0" borderId="0" xfId="0" applyProtection="1"/>
    <xf numFmtId="0" fontId="0" fillId="0" borderId="0" xfId="0" applyAlignment="1" applyProtection="1">
      <alignment horizontal="center"/>
    </xf>
    <xf numFmtId="0" fontId="27" fillId="0" borderId="0" xfId="0" applyFont="1" applyAlignment="1">
      <alignment vertical="center"/>
    </xf>
    <xf numFmtId="0" fontId="1" fillId="0" borderId="4" xfId="0" applyFont="1" applyBorder="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35" fillId="0" borderId="1" xfId="0" applyFont="1" applyBorder="1" applyAlignment="1">
      <alignment horizontal="left" vertical="center"/>
    </xf>
    <xf numFmtId="0" fontId="33" fillId="0" borderId="1" xfId="0" applyFont="1" applyBorder="1" applyAlignment="1">
      <alignment horizontal="left" vertical="center"/>
    </xf>
    <xf numFmtId="0" fontId="34" fillId="0" borderId="1" xfId="0" applyFont="1" applyBorder="1" applyAlignment="1">
      <alignment horizontal="left" vertical="center"/>
    </xf>
    <xf numFmtId="0" fontId="36" fillId="3" borderId="0" xfId="0" applyFont="1" applyFill="1" applyBorder="1" applyAlignment="1">
      <alignment vertical="center" wrapText="1"/>
    </xf>
    <xf numFmtId="0" fontId="31" fillId="3" borderId="0" xfId="0" applyFont="1" applyFill="1" applyAlignment="1">
      <alignment vertical="center"/>
    </xf>
    <xf numFmtId="0" fontId="32" fillId="3" borderId="0" xfId="0" applyFont="1" applyFill="1" applyBorder="1" applyAlignment="1" applyProtection="1">
      <alignment horizontal="left" vertical="center" wrapText="1"/>
      <protection locked="0"/>
    </xf>
    <xf numFmtId="0" fontId="36" fillId="0" borderId="0" xfId="0" applyFont="1" applyBorder="1" applyAlignment="1">
      <alignment vertical="center" wrapText="1"/>
    </xf>
    <xf numFmtId="0" fontId="31" fillId="0" borderId="0" xfId="0" applyFont="1" applyFill="1" applyBorder="1" applyAlignment="1">
      <alignment vertical="center"/>
    </xf>
    <xf numFmtId="0" fontId="37" fillId="0" borderId="0" xfId="0" applyFont="1" applyAlignment="1">
      <alignment vertical="center"/>
    </xf>
    <xf numFmtId="0" fontId="31" fillId="2" borderId="0" xfId="0" applyFont="1" applyFill="1" applyBorder="1" applyAlignment="1" applyProtection="1">
      <alignment horizontal="left" vertical="center" wrapText="1"/>
      <protection locked="0"/>
    </xf>
    <xf numFmtId="0" fontId="32" fillId="2" borderId="0" xfId="0" applyFont="1" applyFill="1" applyBorder="1" applyAlignment="1" applyProtection="1">
      <alignment horizontal="left" vertical="center" wrapText="1"/>
      <protection locked="0"/>
    </xf>
    <xf numFmtId="14" fontId="32" fillId="2" borderId="0" xfId="0" applyNumberFormat="1" applyFont="1" applyFill="1" applyBorder="1" applyAlignment="1" applyProtection="1">
      <alignment horizontal="left" vertical="center" wrapText="1"/>
      <protection locked="0"/>
    </xf>
    <xf numFmtId="20" fontId="32" fillId="2" borderId="0" xfId="0" applyNumberFormat="1" applyFont="1" applyFill="1" applyBorder="1" applyAlignment="1" applyProtection="1">
      <alignment horizontal="left" vertical="center" wrapText="1"/>
      <protection locked="0"/>
    </xf>
    <xf numFmtId="0" fontId="36" fillId="3" borderId="0" xfId="0" applyFont="1" applyFill="1" applyBorder="1" applyAlignment="1">
      <alignment vertical="center"/>
    </xf>
    <xf numFmtId="0" fontId="32" fillId="3" borderId="0" xfId="0" applyFont="1" applyFill="1" applyBorder="1" applyAlignment="1">
      <alignment vertical="center"/>
    </xf>
    <xf numFmtId="0" fontId="36" fillId="3" borderId="0" xfId="0" applyFont="1" applyFill="1" applyBorder="1" applyAlignment="1">
      <alignment horizontal="center" vertical="center"/>
    </xf>
    <xf numFmtId="0" fontId="32" fillId="0" borderId="0" xfId="0" applyFont="1" applyBorder="1" applyAlignment="1">
      <alignment vertical="center"/>
    </xf>
    <xf numFmtId="44" fontId="32" fillId="0" borderId="0" xfId="0" applyNumberFormat="1" applyFont="1" applyBorder="1" applyAlignment="1">
      <alignment vertical="center"/>
    </xf>
    <xf numFmtId="0" fontId="31" fillId="0" borderId="0" xfId="0" applyFont="1" applyBorder="1" applyAlignment="1">
      <alignment vertical="center"/>
    </xf>
    <xf numFmtId="44" fontId="32" fillId="3" borderId="0" xfId="3" applyFont="1" applyFill="1" applyBorder="1" applyAlignment="1">
      <alignment horizontal="left" vertical="center"/>
    </xf>
    <xf numFmtId="0" fontId="36" fillId="0" borderId="0" xfId="0" applyFont="1" applyBorder="1" applyAlignment="1">
      <alignment vertical="center"/>
    </xf>
    <xf numFmtId="44" fontId="32" fillId="0" borderId="0" xfId="3" applyFont="1" applyBorder="1" applyAlignment="1">
      <alignment horizontal="left" vertical="center"/>
    </xf>
    <xf numFmtId="0" fontId="32" fillId="0" borderId="0" xfId="0" applyFont="1" applyBorder="1" applyAlignment="1">
      <alignment horizontal="right" vertical="center"/>
    </xf>
    <xf numFmtId="2" fontId="36" fillId="0" borderId="0" xfId="0" applyNumberFormat="1" applyFont="1" applyBorder="1" applyAlignment="1">
      <alignment horizontal="center" vertical="center"/>
    </xf>
    <xf numFmtId="0" fontId="32" fillId="2" borderId="0" xfId="0" applyFont="1" applyFill="1" applyBorder="1" applyAlignment="1">
      <alignment vertical="center"/>
    </xf>
    <xf numFmtId="0" fontId="32" fillId="2" borderId="0" xfId="0" applyFont="1" applyFill="1" applyBorder="1" applyAlignment="1" applyProtection="1">
      <alignment horizontal="center" vertical="center"/>
      <protection locked="0"/>
    </xf>
    <xf numFmtId="0" fontId="32" fillId="2" borderId="0" xfId="0" applyNumberFormat="1" applyFont="1" applyFill="1" applyBorder="1" applyAlignment="1">
      <alignment vertical="center"/>
    </xf>
    <xf numFmtId="164" fontId="32" fillId="0" borderId="0" xfId="0" applyNumberFormat="1" applyFont="1" applyBorder="1" applyAlignment="1">
      <alignment horizontal="center" vertical="center"/>
    </xf>
    <xf numFmtId="0" fontId="36" fillId="0" borderId="0" xfId="0" applyFont="1" applyBorder="1" applyAlignment="1">
      <alignment horizontal="left" vertical="center" wrapText="1"/>
    </xf>
    <xf numFmtId="20" fontId="32" fillId="0" borderId="0" xfId="0" applyNumberFormat="1" applyFont="1" applyBorder="1" applyAlignment="1">
      <alignment horizontal="left" vertical="center" wrapText="1"/>
    </xf>
    <xf numFmtId="0" fontId="32" fillId="0" borderId="0" xfId="0" applyFont="1" applyBorder="1" applyAlignment="1">
      <alignment horizontal="left" vertical="center" wrapText="1"/>
    </xf>
    <xf numFmtId="0" fontId="36" fillId="0" borderId="0" xfId="0" applyFont="1" applyBorder="1" applyAlignment="1">
      <alignment horizontal="center" vertical="center" wrapText="1"/>
    </xf>
    <xf numFmtId="44" fontId="32" fillId="0" borderId="0" xfId="3" applyFont="1" applyBorder="1" applyAlignment="1">
      <alignment horizontal="center" vertical="center" wrapText="1"/>
    </xf>
    <xf numFmtId="0" fontId="32" fillId="3" borderId="0" xfId="0" applyFont="1" applyFill="1" applyBorder="1" applyAlignment="1">
      <alignment horizontal="left" vertical="center" wrapText="1"/>
    </xf>
    <xf numFmtId="0" fontId="36" fillId="3" borderId="0" xfId="0" applyFont="1" applyFill="1" applyBorder="1" applyAlignment="1">
      <alignment horizontal="left" vertical="center" wrapText="1"/>
    </xf>
    <xf numFmtId="0" fontId="36" fillId="3" borderId="0" xfId="0" applyFont="1" applyFill="1" applyBorder="1" applyAlignment="1">
      <alignment horizontal="center" vertical="center" wrapText="1"/>
    </xf>
    <xf numFmtId="165" fontId="32" fillId="0" borderId="0" xfId="0" applyNumberFormat="1" applyFont="1" applyBorder="1" applyAlignment="1">
      <alignment horizontal="left" vertical="center" wrapText="1"/>
    </xf>
    <xf numFmtId="2" fontId="38" fillId="2" borderId="0" xfId="0" applyNumberFormat="1" applyFont="1" applyFill="1" applyBorder="1" applyAlignment="1">
      <alignment vertical="center"/>
    </xf>
    <xf numFmtId="0" fontId="39" fillId="2" borderId="0" xfId="0" applyFont="1" applyFill="1" applyBorder="1" applyAlignment="1">
      <alignment horizontal="center" vertical="center" wrapText="1"/>
    </xf>
    <xf numFmtId="164" fontId="32" fillId="0" borderId="0" xfId="0" applyNumberFormat="1" applyFont="1" applyBorder="1" applyAlignment="1">
      <alignment vertical="center"/>
    </xf>
    <xf numFmtId="0" fontId="40" fillId="3" borderId="0" xfId="0" applyFont="1" applyFill="1" applyBorder="1" applyAlignment="1">
      <alignment vertical="center"/>
    </xf>
    <xf numFmtId="44" fontId="36" fillId="3" borderId="0" xfId="3" applyFont="1" applyFill="1" applyBorder="1" applyAlignment="1">
      <alignment vertical="center"/>
    </xf>
    <xf numFmtId="0" fontId="40" fillId="0" borderId="0" xfId="0" applyFont="1" applyAlignment="1">
      <alignment vertical="center"/>
    </xf>
    <xf numFmtId="0" fontId="40" fillId="0" borderId="0" xfId="0" applyFont="1" applyAlignment="1">
      <alignment horizontal="left" vertical="center" wrapText="1"/>
    </xf>
    <xf numFmtId="0" fontId="40" fillId="0" borderId="0" xfId="0" applyFont="1" applyAlignment="1">
      <alignment horizontal="left" vertical="center"/>
    </xf>
    <xf numFmtId="14" fontId="32" fillId="2" borderId="0" xfId="0" applyNumberFormat="1" applyFont="1" applyFill="1" applyAlignment="1" applyProtection="1">
      <alignment horizontal="left" vertical="center"/>
      <protection locked="0"/>
    </xf>
    <xf numFmtId="0" fontId="32" fillId="2" borderId="0" xfId="0" applyFont="1" applyFill="1" applyAlignment="1">
      <alignment vertical="center"/>
    </xf>
    <xf numFmtId="0" fontId="32" fillId="2" borderId="1" xfId="0" applyFont="1" applyFill="1" applyBorder="1" applyAlignment="1" applyProtection="1">
      <alignment horizontal="left" vertical="center"/>
    </xf>
    <xf numFmtId="0" fontId="31" fillId="2" borderId="0" xfId="0" applyFont="1" applyFill="1" applyAlignment="1">
      <alignment vertical="center"/>
    </xf>
    <xf numFmtId="0" fontId="40" fillId="2" borderId="4" xfId="0" applyFont="1" applyFill="1" applyBorder="1" applyAlignment="1">
      <alignment vertical="center"/>
    </xf>
    <xf numFmtId="0" fontId="31" fillId="2" borderId="0" xfId="0" applyFont="1" applyFill="1" applyBorder="1" applyAlignment="1">
      <alignment vertical="center"/>
    </xf>
    <xf numFmtId="0" fontId="31" fillId="2" borderId="4" xfId="0" applyFont="1" applyFill="1" applyBorder="1" applyAlignment="1">
      <alignment horizontal="center" vertical="center"/>
    </xf>
    <xf numFmtId="0" fontId="31" fillId="2" borderId="4" xfId="0" applyFont="1" applyFill="1" applyBorder="1" applyAlignment="1">
      <alignment vertical="center"/>
    </xf>
    <xf numFmtId="0" fontId="32" fillId="3" borderId="0" xfId="0" applyFont="1" applyFill="1" applyBorder="1" applyAlignment="1">
      <alignment vertical="center" wrapText="1"/>
    </xf>
    <xf numFmtId="0" fontId="32" fillId="0" borderId="0" xfId="0" applyFont="1" applyBorder="1" applyAlignment="1">
      <alignment vertical="center" wrapText="1"/>
    </xf>
    <xf numFmtId="0" fontId="32" fillId="2" borderId="4" xfId="0" applyFont="1" applyFill="1" applyBorder="1" applyAlignment="1" applyProtection="1">
      <alignment horizontal="left" vertical="center" wrapText="1"/>
      <protection locked="0"/>
    </xf>
    <xf numFmtId="0" fontId="31" fillId="0" borderId="4" xfId="0" applyFont="1" applyBorder="1" applyAlignment="1">
      <alignment vertical="center"/>
    </xf>
    <xf numFmtId="0" fontId="41" fillId="0" borderId="4" xfId="0" applyFont="1" applyBorder="1" applyAlignment="1">
      <alignment wrapText="1"/>
    </xf>
    <xf numFmtId="0" fontId="32" fillId="2" borderId="4" xfId="0" applyFont="1" applyFill="1" applyBorder="1" applyAlignment="1" applyProtection="1">
      <alignment horizontal="left" wrapText="1"/>
      <protection locked="0"/>
    </xf>
    <xf numFmtId="0" fontId="31" fillId="0" borderId="4" xfId="0" applyFont="1" applyBorder="1" applyAlignment="1"/>
    <xf numFmtId="0" fontId="36" fillId="0" borderId="1" xfId="0" applyFont="1" applyBorder="1" applyAlignment="1">
      <alignment vertical="center" wrapText="1"/>
    </xf>
    <xf numFmtId="14" fontId="32" fillId="2" borderId="1" xfId="0" applyNumberFormat="1" applyFont="1" applyFill="1" applyBorder="1" applyAlignment="1" applyProtection="1">
      <alignment horizontal="left" vertical="center" wrapText="1"/>
      <protection locked="0"/>
    </xf>
    <xf numFmtId="20" fontId="32" fillId="2" borderId="1" xfId="0" applyNumberFormat="1" applyFont="1" applyFill="1" applyBorder="1" applyAlignment="1" applyProtection="1">
      <alignment horizontal="left" vertical="center" wrapText="1"/>
      <protection locked="0"/>
    </xf>
    <xf numFmtId="0" fontId="32" fillId="2" borderId="1" xfId="0" applyFont="1" applyFill="1" applyBorder="1" applyAlignment="1" applyProtection="1">
      <alignment horizontal="left" vertical="center" wrapText="1"/>
      <protection locked="0"/>
    </xf>
    <xf numFmtId="0" fontId="31" fillId="0" borderId="1" xfId="0" applyFont="1" applyBorder="1" applyAlignment="1">
      <alignment vertical="center"/>
    </xf>
    <xf numFmtId="0" fontId="36" fillId="0" borderId="4" xfId="0" applyFont="1" applyBorder="1" applyAlignment="1">
      <alignment vertical="center" wrapText="1"/>
    </xf>
    <xf numFmtId="20" fontId="32" fillId="2" borderId="4" xfId="0" applyNumberFormat="1" applyFont="1" applyFill="1" applyBorder="1" applyAlignment="1" applyProtection="1">
      <alignment horizontal="left" vertical="center" wrapText="1"/>
      <protection locked="0"/>
    </xf>
    <xf numFmtId="0" fontId="31" fillId="0" borderId="4" xfId="0" applyFont="1" applyFill="1" applyBorder="1" applyAlignment="1">
      <alignment vertical="center"/>
    </xf>
    <xf numFmtId="0" fontId="37" fillId="0" borderId="0" xfId="0" applyFont="1" applyBorder="1" applyAlignment="1">
      <alignment vertical="center"/>
    </xf>
    <xf numFmtId="0" fontId="36" fillId="0" borderId="0" xfId="0" applyFont="1" applyBorder="1" applyAlignment="1">
      <alignment horizontal="center" vertical="center"/>
    </xf>
    <xf numFmtId="0" fontId="32" fillId="0" borderId="4" xfId="0" applyFont="1" applyBorder="1" applyAlignment="1">
      <alignment vertical="center"/>
    </xf>
    <xf numFmtId="0" fontId="32" fillId="0" borderId="1" xfId="0" applyFont="1" applyBorder="1" applyAlignment="1">
      <alignment vertical="center"/>
    </xf>
    <xf numFmtId="44" fontId="32" fillId="0" borderId="4" xfId="0" applyNumberFormat="1" applyFont="1" applyBorder="1" applyAlignment="1">
      <alignment vertical="center"/>
    </xf>
    <xf numFmtId="44" fontId="32" fillId="0" borderId="4" xfId="3" applyFont="1" applyBorder="1" applyAlignment="1">
      <alignment horizontal="center" vertical="center"/>
    </xf>
    <xf numFmtId="0" fontId="33" fillId="0" borderId="4" xfId="0" applyFont="1" applyBorder="1" applyAlignment="1">
      <alignment horizontal="left" vertical="center"/>
    </xf>
    <xf numFmtId="0" fontId="34" fillId="0" borderId="4" xfId="0" applyFont="1" applyBorder="1" applyAlignment="1">
      <alignment horizontal="left" vertical="center"/>
    </xf>
    <xf numFmtId="0" fontId="36" fillId="0" borderId="0" xfId="0" applyFont="1" applyAlignment="1">
      <alignment horizontal="center" vertical="center"/>
    </xf>
    <xf numFmtId="44" fontId="36" fillId="4" borderId="2" xfId="3" applyFont="1" applyFill="1" applyBorder="1" applyAlignment="1" applyProtection="1">
      <alignment vertical="center" wrapText="1"/>
      <protection locked="0"/>
    </xf>
    <xf numFmtId="44" fontId="36" fillId="4" borderId="2" xfId="3" applyFont="1" applyFill="1" applyBorder="1" applyAlignment="1" applyProtection="1">
      <alignment vertical="center"/>
      <protection locked="0"/>
    </xf>
    <xf numFmtId="0" fontId="36" fillId="0" borderId="0" xfId="0" applyFont="1" applyBorder="1" applyAlignment="1" applyProtection="1">
      <alignment vertical="center"/>
    </xf>
    <xf numFmtId="0" fontId="36" fillId="0" borderId="0" xfId="0" applyFont="1" applyFill="1" applyBorder="1" applyAlignment="1" applyProtection="1">
      <alignment horizontal="right" vertical="center"/>
    </xf>
    <xf numFmtId="0" fontId="36" fillId="0" borderId="0" xfId="0" applyFont="1" applyBorder="1" applyAlignment="1" applyProtection="1">
      <alignment horizontal="right" vertical="center"/>
    </xf>
    <xf numFmtId="0" fontId="36" fillId="0" borderId="0" xfId="0" applyFont="1" applyAlignment="1" applyProtection="1">
      <alignment horizontal="left" vertical="center"/>
    </xf>
    <xf numFmtId="0" fontId="32" fillId="0" borderId="0" xfId="0" applyFont="1" applyAlignment="1" applyProtection="1">
      <alignment vertical="center"/>
    </xf>
    <xf numFmtId="0" fontId="31" fillId="0" borderId="5" xfId="0" applyFont="1" applyBorder="1" applyAlignment="1">
      <alignment vertical="center"/>
    </xf>
    <xf numFmtId="0" fontId="31" fillId="0" borderId="6" xfId="0" applyFont="1" applyBorder="1" applyAlignment="1">
      <alignment vertical="center"/>
    </xf>
    <xf numFmtId="0" fontId="31" fillId="0" borderId="7" xfId="0" applyFont="1" applyBorder="1" applyAlignment="1">
      <alignment vertical="center"/>
    </xf>
    <xf numFmtId="0" fontId="31" fillId="0" borderId="8" xfId="0" applyFont="1" applyBorder="1" applyAlignment="1">
      <alignment vertical="center"/>
    </xf>
    <xf numFmtId="0" fontId="32" fillId="0" borderId="5" xfId="0" applyFont="1" applyBorder="1" applyAlignment="1">
      <alignment vertical="center"/>
    </xf>
    <xf numFmtId="0" fontId="32" fillId="0" borderId="4" xfId="0" applyFont="1" applyBorder="1" applyAlignment="1">
      <alignment horizontal="right" vertical="center"/>
    </xf>
    <xf numFmtId="0" fontId="36" fillId="0" borderId="7" xfId="0" applyFont="1" applyBorder="1" applyAlignment="1">
      <alignment vertical="center"/>
    </xf>
    <xf numFmtId="0" fontId="32" fillId="0" borderId="7" xfId="0" applyFont="1" applyBorder="1" applyAlignment="1">
      <alignment vertical="center"/>
    </xf>
    <xf numFmtId="44" fontId="32" fillId="0" borderId="7" xfId="0" applyNumberFormat="1" applyFont="1" applyBorder="1" applyAlignment="1">
      <alignment vertical="center"/>
    </xf>
    <xf numFmtId="44" fontId="32" fillId="0" borderId="8" xfId="0" applyNumberFormat="1" applyFont="1" applyBorder="1" applyAlignment="1">
      <alignment vertical="center"/>
    </xf>
    <xf numFmtId="0" fontId="36" fillId="0" borderId="7" xfId="0" applyFont="1" applyBorder="1" applyAlignment="1"/>
    <xf numFmtId="0" fontId="32" fillId="0" borderId="0" xfId="0" applyFont="1" applyBorder="1" applyAlignment="1"/>
    <xf numFmtId="0" fontId="32" fillId="0" borderId="0" xfId="0" applyFont="1" applyBorder="1" applyAlignment="1">
      <alignment horizontal="right"/>
    </xf>
    <xf numFmtId="44" fontId="32" fillId="2" borderId="0" xfId="3" applyFont="1" applyFill="1" applyBorder="1" applyAlignment="1">
      <alignment horizontal="left"/>
    </xf>
    <xf numFmtId="164" fontId="32" fillId="0" borderId="7" xfId="0" applyNumberFormat="1" applyFont="1" applyBorder="1" applyAlignment="1">
      <alignment horizontal="center" vertical="center"/>
    </xf>
    <xf numFmtId="164" fontId="32" fillId="0" borderId="8" xfId="0" applyNumberFormat="1" applyFont="1" applyBorder="1" applyAlignment="1">
      <alignment horizontal="center" vertical="center"/>
    </xf>
    <xf numFmtId="4" fontId="32" fillId="0" borderId="0" xfId="0" applyNumberFormat="1" applyFont="1" applyBorder="1" applyAlignment="1">
      <alignment vertical="center"/>
    </xf>
    <xf numFmtId="0" fontId="32" fillId="3" borderId="2" xfId="0" applyNumberFormat="1" applyFont="1" applyFill="1" applyBorder="1" applyAlignment="1" applyProtection="1">
      <alignment vertical="center"/>
      <protection locked="0"/>
    </xf>
    <xf numFmtId="164" fontId="32" fillId="0" borderId="7" xfId="0" applyNumberFormat="1" applyFont="1" applyBorder="1" applyAlignment="1">
      <alignment horizontal="right" vertical="center"/>
    </xf>
    <xf numFmtId="164" fontId="32" fillId="0" borderId="0" xfId="0" applyNumberFormat="1" applyFont="1" applyBorder="1" applyAlignment="1">
      <alignment horizontal="right" vertical="center"/>
    </xf>
    <xf numFmtId="164" fontId="32" fillId="0" borderId="8" xfId="0" applyNumberFormat="1" applyFont="1" applyBorder="1" applyAlignment="1">
      <alignment horizontal="right" vertical="center"/>
    </xf>
    <xf numFmtId="0" fontId="31" fillId="3" borderId="2" xfId="0" applyFont="1" applyFill="1" applyBorder="1" applyAlignment="1" applyProtection="1">
      <alignment vertical="center"/>
      <protection locked="0"/>
    </xf>
    <xf numFmtId="0" fontId="32" fillId="2" borderId="7" xfId="0" applyFont="1" applyFill="1" applyBorder="1" applyAlignment="1">
      <alignment vertical="center"/>
    </xf>
    <xf numFmtId="4" fontId="32" fillId="2" borderId="0" xfId="0" applyNumberFormat="1" applyFont="1" applyFill="1" applyBorder="1" applyAlignment="1">
      <alignment vertical="center"/>
    </xf>
    <xf numFmtId="2" fontId="32" fillId="2" borderId="0" xfId="0" applyNumberFormat="1" applyFont="1" applyFill="1" applyBorder="1" applyAlignment="1">
      <alignment vertical="center"/>
    </xf>
    <xf numFmtId="0" fontId="36" fillId="0" borderId="9" xfId="0" applyFont="1" applyBorder="1" applyAlignment="1">
      <alignment vertical="center"/>
    </xf>
    <xf numFmtId="0" fontId="40" fillId="0" borderId="3" xfId="0" applyFont="1" applyBorder="1" applyAlignment="1">
      <alignment vertical="center"/>
    </xf>
    <xf numFmtId="0" fontId="36" fillId="0" borderId="3" xfId="0" applyFont="1" applyBorder="1" applyAlignment="1">
      <alignment vertical="center"/>
    </xf>
    <xf numFmtId="0" fontId="40" fillId="0" borderId="9" xfId="0" applyFont="1" applyBorder="1" applyAlignment="1">
      <alignment vertical="center"/>
    </xf>
    <xf numFmtId="44" fontId="36" fillId="0" borderId="10" xfId="0" applyNumberFormat="1" applyFont="1" applyBorder="1" applyAlignment="1">
      <alignment vertical="center"/>
    </xf>
    <xf numFmtId="44" fontId="36" fillId="0" borderId="0" xfId="0" applyNumberFormat="1" applyFont="1" applyBorder="1" applyAlignment="1">
      <alignment vertical="center"/>
    </xf>
    <xf numFmtId="44" fontId="36" fillId="0" borderId="7" xfId="0" applyNumberFormat="1" applyFont="1" applyBorder="1" applyAlignment="1">
      <alignment vertical="center"/>
    </xf>
    <xf numFmtId="44" fontId="36" fillId="0" borderId="8" xfId="0" applyNumberFormat="1" applyFont="1" applyBorder="1" applyAlignment="1">
      <alignment vertical="center"/>
    </xf>
    <xf numFmtId="0" fontId="36" fillId="0" borderId="11" xfId="0" applyFont="1" applyBorder="1" applyAlignment="1">
      <alignment vertical="center"/>
    </xf>
    <xf numFmtId="0" fontId="36" fillId="0" borderId="12" xfId="0" applyFont="1" applyBorder="1" applyAlignment="1">
      <alignment vertical="center"/>
    </xf>
    <xf numFmtId="44" fontId="36" fillId="0" borderId="12" xfId="0" applyNumberFormat="1" applyFont="1" applyBorder="1" applyAlignment="1">
      <alignment vertical="center"/>
    </xf>
    <xf numFmtId="0" fontId="40" fillId="0" borderId="12" xfId="0" applyFont="1" applyBorder="1" applyAlignment="1">
      <alignment vertical="center"/>
    </xf>
    <xf numFmtId="44" fontId="36" fillId="0" borderId="11" xfId="0" applyNumberFormat="1" applyFont="1" applyBorder="1" applyAlignment="1">
      <alignment vertical="center"/>
    </xf>
    <xf numFmtId="44" fontId="36" fillId="0" borderId="13" xfId="0" applyNumberFormat="1" applyFont="1" applyBorder="1" applyAlignment="1">
      <alignment vertical="center"/>
    </xf>
    <xf numFmtId="0" fontId="36" fillId="0" borderId="5" xfId="0" applyFont="1" applyBorder="1" applyAlignment="1">
      <alignment vertical="center" wrapText="1"/>
    </xf>
    <xf numFmtId="0" fontId="34" fillId="0" borderId="14" xfId="0" applyFont="1" applyBorder="1" applyAlignment="1">
      <alignment horizontal="left" vertical="center"/>
    </xf>
    <xf numFmtId="44" fontId="32" fillId="2" borderId="0" xfId="3" applyFont="1" applyFill="1" applyBorder="1" applyAlignment="1">
      <alignment horizontal="center" vertical="center"/>
    </xf>
    <xf numFmtId="164" fontId="32" fillId="0" borderId="15" xfId="0" applyNumberFormat="1" applyFont="1" applyBorder="1" applyAlignment="1" applyProtection="1">
      <alignment vertical="center"/>
    </xf>
    <xf numFmtId="44" fontId="32" fillId="3" borderId="2" xfId="3" applyFont="1" applyFill="1" applyBorder="1" applyAlignment="1" applyProtection="1">
      <alignment vertical="center"/>
      <protection locked="0"/>
    </xf>
    <xf numFmtId="44" fontId="32" fillId="0" borderId="15" xfId="0" applyNumberFormat="1" applyFont="1" applyBorder="1" applyAlignment="1" applyProtection="1">
      <alignment vertical="center"/>
    </xf>
    <xf numFmtId="0" fontId="32" fillId="0" borderId="7" xfId="0" applyFont="1" applyBorder="1" applyAlignment="1" applyProtection="1">
      <alignment vertical="center"/>
    </xf>
    <xf numFmtId="0" fontId="32" fillId="0" borderId="0" xfId="0" applyFont="1" applyBorder="1" applyAlignment="1" applyProtection="1">
      <alignment vertical="center"/>
    </xf>
    <xf numFmtId="0" fontId="32" fillId="0" borderId="0" xfId="0" applyFont="1" applyBorder="1" applyAlignment="1" applyProtection="1">
      <alignment horizontal="center" vertical="center"/>
    </xf>
    <xf numFmtId="164" fontId="32" fillId="2" borderId="0" xfId="0" applyNumberFormat="1" applyFont="1" applyFill="1" applyBorder="1" applyAlignment="1" applyProtection="1">
      <alignment vertical="center"/>
    </xf>
    <xf numFmtId="0" fontId="36" fillId="0" borderId="7" xfId="0" applyFont="1" applyBorder="1" applyAlignment="1" applyProtection="1">
      <alignment vertical="center"/>
    </xf>
    <xf numFmtId="0" fontId="32" fillId="3" borderId="2" xfId="0" applyFont="1" applyFill="1" applyBorder="1" applyAlignment="1" applyProtection="1">
      <alignment horizontal="center" vertical="center"/>
      <protection locked="0"/>
    </xf>
    <xf numFmtId="165" fontId="42" fillId="2" borderId="0" xfId="0" applyNumberFormat="1" applyFont="1" applyFill="1" applyBorder="1" applyAlignment="1" applyProtection="1">
      <alignment horizontal="left" vertical="center" wrapText="1"/>
    </xf>
    <xf numFmtId="0" fontId="39"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38" fillId="2" borderId="0" xfId="0" applyFont="1" applyFill="1" applyAlignment="1">
      <alignment vertical="center"/>
    </xf>
    <xf numFmtId="20" fontId="42" fillId="2" borderId="0" xfId="0" applyNumberFormat="1" applyFont="1" applyFill="1" applyBorder="1" applyAlignment="1" applyProtection="1">
      <alignment horizontal="left" vertical="center" wrapText="1"/>
    </xf>
    <xf numFmtId="2" fontId="42" fillId="2" borderId="0" xfId="0" applyNumberFormat="1" applyFont="1" applyFill="1" applyBorder="1" applyAlignment="1" applyProtection="1">
      <alignment horizontal="left" vertical="center" wrapText="1"/>
    </xf>
    <xf numFmtId="44" fontId="42" fillId="2" borderId="0" xfId="3" applyFont="1" applyFill="1" applyBorder="1" applyAlignment="1" applyProtection="1">
      <alignment horizontal="center" vertical="center" wrapText="1"/>
    </xf>
    <xf numFmtId="0" fontId="44" fillId="0" borderId="0" xfId="0" applyFont="1" applyBorder="1" applyAlignment="1" applyProtection="1">
      <alignment horizontal="center" vertical="center" wrapText="1"/>
    </xf>
    <xf numFmtId="165" fontId="32" fillId="2" borderId="0" xfId="0" applyNumberFormat="1" applyFont="1" applyFill="1" applyBorder="1" applyAlignment="1" applyProtection="1">
      <alignment horizontal="left" vertical="center" wrapText="1"/>
    </xf>
    <xf numFmtId="2" fontId="38" fillId="2" borderId="0" xfId="0" applyNumberFormat="1" applyFont="1" applyFill="1" applyBorder="1" applyAlignment="1" applyProtection="1">
      <alignment vertical="center"/>
    </xf>
    <xf numFmtId="0" fontId="44" fillId="2" borderId="0" xfId="0" applyFont="1" applyFill="1" applyBorder="1" applyAlignment="1" applyProtection="1">
      <alignment horizontal="center" vertical="center" wrapText="1"/>
    </xf>
    <xf numFmtId="20" fontId="37" fillId="2" borderId="0" xfId="0" applyNumberFormat="1" applyFont="1" applyFill="1" applyAlignment="1">
      <alignment vertical="center"/>
    </xf>
    <xf numFmtId="3" fontId="32" fillId="0" borderId="0" xfId="0" applyNumberFormat="1"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164" fontId="42" fillId="0" borderId="0" xfId="0" applyNumberFormat="1" applyFont="1" applyBorder="1" applyAlignment="1" applyProtection="1">
      <alignment horizontal="center" vertical="center"/>
    </xf>
    <xf numFmtId="0" fontId="42" fillId="0" borderId="0" xfId="0" applyFont="1" applyBorder="1" applyAlignment="1" applyProtection="1">
      <alignment vertical="center"/>
    </xf>
    <xf numFmtId="164" fontId="42" fillId="0" borderId="0" xfId="0" applyNumberFormat="1" applyFont="1" applyBorder="1" applyAlignment="1" applyProtection="1">
      <alignment vertical="center"/>
    </xf>
    <xf numFmtId="0" fontId="34" fillId="0" borderId="1" xfId="0" applyFont="1" applyBorder="1" applyAlignment="1">
      <alignment horizontal="center" vertical="center"/>
    </xf>
    <xf numFmtId="0" fontId="34" fillId="0" borderId="0" xfId="0" applyFont="1" applyAlignment="1">
      <alignment horizontal="center" vertical="center"/>
    </xf>
    <xf numFmtId="0" fontId="36" fillId="0" borderId="14" xfId="0" applyFont="1" applyBorder="1" applyAlignment="1">
      <alignment horizontal="center" vertical="center" wrapText="1"/>
    </xf>
    <xf numFmtId="0" fontId="36" fillId="0" borderId="16" xfId="0" applyFont="1" applyBorder="1" applyAlignment="1">
      <alignment vertical="center" wrapText="1"/>
    </xf>
    <xf numFmtId="0" fontId="36" fillId="0" borderId="17" xfId="0" applyFont="1" applyBorder="1" applyAlignment="1">
      <alignment horizontal="center" vertical="center" wrapText="1"/>
    </xf>
    <xf numFmtId="0" fontId="36" fillId="0" borderId="17" xfId="0" applyFont="1" applyBorder="1" applyAlignment="1">
      <alignment vertical="center" wrapText="1"/>
    </xf>
    <xf numFmtId="14" fontId="32" fillId="3" borderId="17" xfId="0" applyNumberFormat="1" applyFont="1" applyFill="1" applyBorder="1" applyAlignment="1" applyProtection="1">
      <alignment horizontal="left"/>
      <protection locked="0"/>
    </xf>
    <xf numFmtId="0" fontId="32" fillId="3" borderId="17" xfId="0" applyNumberFormat="1" applyFont="1" applyFill="1" applyBorder="1" applyAlignment="1" applyProtection="1">
      <alignment horizontal="center"/>
      <protection locked="0"/>
    </xf>
    <xf numFmtId="44" fontId="32" fillId="3" borderId="17" xfId="3" applyFont="1" applyFill="1" applyBorder="1" applyAlignment="1" applyProtection="1">
      <alignment vertical="center" wrapText="1"/>
      <protection locked="0"/>
    </xf>
    <xf numFmtId="14" fontId="36" fillId="2" borderId="17" xfId="0" applyNumberFormat="1" applyFont="1" applyFill="1" applyBorder="1" applyAlignment="1" applyProtection="1">
      <alignment horizontal="left"/>
    </xf>
    <xf numFmtId="14" fontId="36" fillId="2" borderId="17" xfId="0" applyNumberFormat="1" applyFont="1" applyFill="1" applyBorder="1" applyAlignment="1" applyProtection="1">
      <alignment horizontal="center"/>
    </xf>
    <xf numFmtId="44" fontId="36" fillId="2" borderId="17" xfId="3" applyFont="1" applyFill="1" applyBorder="1" applyAlignment="1" applyProtection="1">
      <alignment horizontal="left"/>
    </xf>
    <xf numFmtId="0" fontId="32" fillId="0" borderId="0" xfId="0" applyFont="1" applyProtection="1"/>
    <xf numFmtId="0" fontId="32" fillId="0" borderId="0" xfId="0" applyFont="1" applyAlignment="1" applyProtection="1">
      <alignment horizontal="center"/>
    </xf>
    <xf numFmtId="0" fontId="36" fillId="0" borderId="5" xfId="0" applyFont="1" applyBorder="1" applyAlignment="1">
      <alignment horizontal="center" vertical="center" wrapText="1"/>
    </xf>
    <xf numFmtId="0" fontId="33" fillId="0" borderId="0" xfId="0" applyFont="1" applyAlignment="1" applyProtection="1">
      <alignment horizontal="left" vertical="center"/>
    </xf>
    <xf numFmtId="0" fontId="34" fillId="0" borderId="0" xfId="0" applyFont="1" applyAlignment="1" applyProtection="1">
      <alignment horizontal="left" vertical="center"/>
    </xf>
    <xf numFmtId="0" fontId="36" fillId="0" borderId="0" xfId="0" applyFont="1" applyBorder="1" applyAlignment="1" applyProtection="1">
      <alignment vertical="center" wrapText="1"/>
    </xf>
    <xf numFmtId="0" fontId="32" fillId="2" borderId="1" xfId="0" applyFont="1" applyFill="1" applyBorder="1" applyAlignment="1" applyProtection="1">
      <alignment horizontal="left" vertical="center" wrapText="1"/>
    </xf>
    <xf numFmtId="0" fontId="41" fillId="0" borderId="0" xfId="0" applyFont="1" applyBorder="1" applyAlignment="1" applyProtection="1">
      <alignment vertical="center" wrapText="1"/>
    </xf>
    <xf numFmtId="0" fontId="32" fillId="2" borderId="3" xfId="0" applyFont="1" applyFill="1" applyBorder="1" applyAlignment="1" applyProtection="1">
      <alignment horizontal="center" vertical="center" wrapText="1"/>
    </xf>
    <xf numFmtId="0" fontId="32" fillId="2" borderId="4" xfId="0" applyFont="1" applyFill="1" applyBorder="1" applyAlignment="1" applyProtection="1">
      <alignment horizontal="center" vertical="center" wrapText="1"/>
    </xf>
    <xf numFmtId="0" fontId="32" fillId="2" borderId="0"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44" fontId="32" fillId="2" borderId="9" xfId="3" applyFont="1" applyFill="1" applyBorder="1" applyAlignment="1" applyProtection="1">
      <alignment vertical="center" wrapText="1"/>
    </xf>
    <xf numFmtId="44" fontId="32" fillId="2" borderId="3" xfId="3" applyFont="1" applyFill="1" applyBorder="1" applyAlignment="1" applyProtection="1">
      <alignment vertical="center" wrapText="1"/>
    </xf>
    <xf numFmtId="44" fontId="32" fillId="2" borderId="10" xfId="3" applyFont="1" applyFill="1" applyBorder="1" applyAlignment="1" applyProtection="1">
      <alignment vertical="center" wrapText="1"/>
    </xf>
    <xf numFmtId="0" fontId="31" fillId="0" borderId="0" xfId="0" applyFont="1" applyBorder="1" applyAlignment="1" applyProtection="1">
      <alignment vertical="center"/>
    </xf>
    <xf numFmtId="44" fontId="32" fillId="2" borderId="0" xfId="3" applyFont="1" applyFill="1" applyBorder="1" applyAlignment="1" applyProtection="1">
      <alignment vertical="center" wrapText="1"/>
    </xf>
    <xf numFmtId="0" fontId="31" fillId="2" borderId="0" xfId="0" applyFont="1" applyFill="1" applyBorder="1" applyAlignment="1" applyProtection="1">
      <alignment vertical="center"/>
    </xf>
    <xf numFmtId="0" fontId="45" fillId="0" borderId="1" xfId="0" applyFont="1" applyBorder="1" applyAlignment="1">
      <alignment horizontal="left" vertical="center"/>
    </xf>
    <xf numFmtId="0" fontId="0" fillId="0" borderId="0" xfId="0" applyBorder="1"/>
    <xf numFmtId="0" fontId="45" fillId="0" borderId="0" xfId="0" applyFont="1" applyBorder="1" applyAlignment="1">
      <alignment horizontal="left" vertical="center"/>
    </xf>
    <xf numFmtId="0" fontId="47" fillId="2" borderId="0" xfId="0" applyFont="1" applyFill="1" applyBorder="1" applyAlignment="1" applyProtection="1">
      <alignment vertical="center" wrapText="1"/>
      <protection locked="0"/>
    </xf>
    <xf numFmtId="164" fontId="32" fillId="0" borderId="0" xfId="0" applyNumberFormat="1" applyFont="1" applyBorder="1" applyAlignment="1">
      <alignment horizontal="center" vertical="center"/>
    </xf>
    <xf numFmtId="0" fontId="36" fillId="0" borderId="0" xfId="0" applyFont="1" applyBorder="1" applyAlignment="1">
      <alignment horizontal="left" vertical="center" wrapText="1"/>
    </xf>
    <xf numFmtId="0" fontId="32" fillId="0" borderId="0" xfId="0" applyFont="1" applyBorder="1" applyAlignment="1">
      <alignment horizontal="center" vertical="center"/>
    </xf>
    <xf numFmtId="0" fontId="32" fillId="2" borderId="0" xfId="0" applyFont="1" applyFill="1" applyBorder="1" applyAlignment="1" applyProtection="1">
      <alignment horizontal="center" vertical="center"/>
      <protection locked="0"/>
    </xf>
    <xf numFmtId="164" fontId="32" fillId="0" borderId="0" xfId="0" applyNumberFormat="1" applyFont="1" applyBorder="1" applyAlignment="1">
      <alignment horizontal="center" vertical="center"/>
    </xf>
    <xf numFmtId="20" fontId="42" fillId="2" borderId="0" xfId="3" applyNumberFormat="1" applyFont="1" applyFill="1" applyBorder="1" applyAlignment="1" applyProtection="1">
      <alignment horizontal="right" vertical="center" wrapText="1"/>
    </xf>
    <xf numFmtId="164" fontId="42" fillId="0" borderId="0" xfId="0" applyNumberFormat="1" applyFont="1" applyBorder="1" applyAlignment="1">
      <alignment vertical="center"/>
    </xf>
    <xf numFmtId="0" fontId="32" fillId="2" borderId="0" xfId="0" applyFont="1" applyFill="1" applyBorder="1" applyAlignment="1">
      <alignment horizontal="right" vertical="center"/>
    </xf>
    <xf numFmtId="0" fontId="32" fillId="2" borderId="0" xfId="0" applyFont="1" applyFill="1" applyBorder="1" applyAlignment="1">
      <alignment vertical="center" wrapText="1"/>
    </xf>
    <xf numFmtId="44" fontId="36" fillId="3" borderId="0" xfId="3" applyFont="1" applyFill="1" applyBorder="1" applyAlignment="1">
      <alignment horizontal="center" vertical="center"/>
    </xf>
    <xf numFmtId="0" fontId="31" fillId="3" borderId="0" xfId="0" applyFont="1" applyFill="1" applyBorder="1" applyAlignment="1">
      <alignment vertical="center"/>
    </xf>
    <xf numFmtId="0" fontId="40" fillId="2" borderId="0" xfId="0" applyFont="1" applyFill="1" applyBorder="1" applyAlignment="1">
      <alignment vertical="center"/>
    </xf>
    <xf numFmtId="0" fontId="36" fillId="0" borderId="0" xfId="0" applyFont="1" applyBorder="1" applyAlignment="1">
      <alignment horizontal="right" vertical="center"/>
    </xf>
    <xf numFmtId="0" fontId="36" fillId="0" borderId="4" xfId="0" applyFont="1" applyBorder="1" applyAlignment="1">
      <alignment horizontal="left" vertical="center"/>
    </xf>
    <xf numFmtId="0" fontId="32" fillId="0" borderId="4" xfId="0" applyFont="1" applyBorder="1" applyAlignment="1">
      <alignment horizontal="left" vertical="center"/>
    </xf>
    <xf numFmtId="0" fontId="34" fillId="0" borderId="4" xfId="0" applyNumberFormat="1" applyFont="1" applyBorder="1" applyAlignment="1">
      <alignment horizontal="left" vertical="center"/>
    </xf>
    <xf numFmtId="0" fontId="36" fillId="0" borderId="0" xfId="0" applyFont="1" applyBorder="1" applyAlignment="1">
      <alignment horizontal="center" vertical="center"/>
    </xf>
    <xf numFmtId="0" fontId="36" fillId="2" borderId="4" xfId="0" applyFont="1" applyFill="1" applyBorder="1" applyAlignment="1" applyProtection="1">
      <alignment horizontal="left" wrapText="1"/>
      <protection locked="0"/>
    </xf>
    <xf numFmtId="44" fontId="1" fillId="0" borderId="0" xfId="3" applyFont="1" applyAlignment="1">
      <alignment vertical="center"/>
    </xf>
    <xf numFmtId="44" fontId="32" fillId="0" borderId="0" xfId="3" applyFont="1" applyBorder="1" applyAlignment="1">
      <alignment vertical="center"/>
    </xf>
    <xf numFmtId="44" fontId="0" fillId="0" borderId="0" xfId="3" applyFont="1" applyAlignment="1">
      <alignment vertical="center"/>
    </xf>
    <xf numFmtId="44" fontId="34" fillId="0" borderId="4" xfId="3" applyFont="1" applyBorder="1" applyAlignment="1">
      <alignment horizontal="left" vertical="center"/>
    </xf>
    <xf numFmtId="44" fontId="36" fillId="3" borderId="0" xfId="3" applyFont="1" applyFill="1" applyBorder="1" applyAlignment="1">
      <alignment vertical="center" wrapText="1"/>
    </xf>
    <xf numFmtId="44" fontId="31" fillId="0" borderId="0" xfId="3" applyFont="1" applyBorder="1" applyAlignment="1">
      <alignment vertical="center"/>
    </xf>
    <xf numFmtId="44" fontId="36" fillId="0" borderId="0" xfId="3" applyFont="1" applyBorder="1" applyAlignment="1">
      <alignment vertical="center"/>
    </xf>
    <xf numFmtId="44" fontId="36" fillId="0" borderId="4" xfId="3" applyFont="1" applyBorder="1" applyAlignment="1">
      <alignment vertical="center"/>
    </xf>
    <xf numFmtId="44" fontId="31" fillId="0" borderId="4" xfId="3" applyFont="1" applyBorder="1" applyAlignment="1">
      <alignment vertical="center"/>
    </xf>
    <xf numFmtId="1" fontId="32" fillId="0" borderId="0" xfId="0" applyNumberFormat="1" applyFont="1" applyBorder="1" applyAlignment="1">
      <alignment horizontal="right" vertical="center" wrapText="1"/>
    </xf>
    <xf numFmtId="164" fontId="32" fillId="0" borderId="0" xfId="0" applyNumberFormat="1" applyFont="1" applyBorder="1" applyAlignment="1">
      <alignment horizontal="center" vertical="center"/>
    </xf>
    <xf numFmtId="44" fontId="32" fillId="0" borderId="1" xfId="0" applyNumberFormat="1" applyFont="1" applyBorder="1" applyAlignment="1">
      <alignment vertical="center"/>
    </xf>
    <xf numFmtId="0" fontId="32" fillId="0" borderId="1" xfId="0" applyFont="1" applyBorder="1" applyAlignment="1">
      <alignment horizontal="right" vertical="center" wrapText="1"/>
    </xf>
    <xf numFmtId="0" fontId="36" fillId="0" borderId="1" xfId="0" applyFont="1" applyBorder="1" applyAlignment="1">
      <alignment horizontal="left" vertical="center" wrapText="1"/>
    </xf>
    <xf numFmtId="44" fontId="42"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164" fontId="32" fillId="0" borderId="1" xfId="0" applyNumberFormat="1" applyFont="1" applyBorder="1" applyAlignment="1">
      <alignment horizontal="center" vertical="center"/>
    </xf>
    <xf numFmtId="44" fontId="32" fillId="0" borderId="1" xfId="3" applyFont="1" applyBorder="1" applyAlignment="1">
      <alignment vertical="center"/>
    </xf>
    <xf numFmtId="0" fontId="11" fillId="0" borderId="0" xfId="2"/>
    <xf numFmtId="0" fontId="12" fillId="0" borderId="0" xfId="2" applyFont="1"/>
    <xf numFmtId="0" fontId="11" fillId="0" borderId="0" xfId="2" applyFont="1"/>
    <xf numFmtId="0" fontId="11" fillId="0" borderId="0" xfId="2" applyAlignment="1">
      <alignment wrapText="1"/>
    </xf>
    <xf numFmtId="1" fontId="11" fillId="0" borderId="0" xfId="1" applyNumberFormat="1" applyFont="1" applyAlignment="1" applyProtection="1">
      <alignment horizontal="right" indent="3" shrinkToFit="1"/>
      <protection hidden="1"/>
    </xf>
    <xf numFmtId="0" fontId="11" fillId="0" borderId="0" xfId="2" applyFont="1" applyAlignment="1">
      <alignment horizontal="right"/>
    </xf>
    <xf numFmtId="0" fontId="11" fillId="0" borderId="1" xfId="2" applyFont="1" applyBorder="1" applyAlignment="1">
      <alignment horizontal="right"/>
    </xf>
    <xf numFmtId="0" fontId="11" fillId="0" borderId="1" xfId="2" applyFont="1" applyBorder="1"/>
    <xf numFmtId="0" fontId="14" fillId="0" borderId="0" xfId="2" applyFont="1"/>
    <xf numFmtId="0" fontId="13" fillId="3" borderId="18" xfId="2" applyFont="1" applyFill="1" applyBorder="1" applyAlignment="1">
      <alignment horizontal="center" vertical="center" wrapText="1"/>
    </xf>
    <xf numFmtId="0" fontId="13" fillId="3" borderId="19" xfId="2" applyFont="1" applyFill="1" applyBorder="1" applyAlignment="1">
      <alignment horizontal="center"/>
    </xf>
    <xf numFmtId="0" fontId="13" fillId="3" borderId="20" xfId="2" applyFont="1" applyFill="1" applyBorder="1" applyAlignment="1">
      <alignment horizontal="center"/>
    </xf>
    <xf numFmtId="0" fontId="14" fillId="0" borderId="21" xfId="2" applyFont="1" applyBorder="1" applyAlignment="1">
      <alignment wrapText="1"/>
    </xf>
    <xf numFmtId="1" fontId="14" fillId="0" borderId="21" xfId="2" applyNumberFormat="1" applyFont="1" applyBorder="1" applyAlignment="1">
      <alignment horizontal="center" vertical="top"/>
    </xf>
    <xf numFmtId="0" fontId="14" fillId="0" borderId="18" xfId="2" applyFont="1" applyBorder="1" applyAlignment="1">
      <alignment wrapText="1"/>
    </xf>
    <xf numFmtId="0" fontId="14" fillId="0" borderId="18" xfId="2" applyFont="1" applyBorder="1" applyAlignment="1">
      <alignment horizontal="center" vertical="top"/>
    </xf>
    <xf numFmtId="1" fontId="14" fillId="0" borderId="18" xfId="2" applyNumberFormat="1" applyFont="1" applyBorder="1" applyAlignment="1" applyProtection="1">
      <alignment horizontal="center" vertical="top"/>
    </xf>
    <xf numFmtId="1" fontId="14" fillId="0" borderId="18" xfId="2" applyNumberFormat="1" applyFont="1" applyBorder="1" applyAlignment="1" applyProtection="1">
      <alignment horizontal="center" vertical="top"/>
      <protection locked="0"/>
    </xf>
    <xf numFmtId="0" fontId="14" fillId="0" borderId="22" xfId="2" applyFont="1" applyBorder="1" applyAlignment="1">
      <alignment horizontal="center" vertical="top"/>
    </xf>
    <xf numFmtId="1" fontId="14" fillId="0" borderId="22" xfId="2" applyNumberFormat="1" applyFont="1" applyBorder="1" applyAlignment="1" applyProtection="1">
      <alignment horizontal="center" vertical="top"/>
    </xf>
    <xf numFmtId="0" fontId="14" fillId="0" borderId="0" xfId="2" applyFont="1" applyAlignment="1">
      <alignment wrapText="1"/>
    </xf>
    <xf numFmtId="1" fontId="14" fillId="0" borderId="0" xfId="1" applyNumberFormat="1" applyFont="1" applyAlignment="1" applyProtection="1">
      <alignment horizontal="right" indent="3" shrinkToFit="1"/>
      <protection hidden="1"/>
    </xf>
    <xf numFmtId="1" fontId="14" fillId="0" borderId="0" xfId="2" applyNumberFormat="1" applyFont="1" applyProtection="1">
      <protection locked="0"/>
    </xf>
    <xf numFmtId="0" fontId="8" fillId="0" borderId="0" xfId="0" applyFont="1" applyBorder="1" applyAlignment="1">
      <alignment vertical="center" wrapText="1"/>
    </xf>
    <xf numFmtId="0" fontId="1" fillId="0" borderId="0" xfId="0" applyFont="1" applyAlignment="1">
      <alignment horizontal="center" vertical="center"/>
    </xf>
    <xf numFmtId="0" fontId="48" fillId="0" borderId="0" xfId="0" applyFont="1" applyBorder="1"/>
    <xf numFmtId="0" fontId="14" fillId="2" borderId="0" xfId="2" applyFont="1" applyFill="1" applyBorder="1" applyAlignment="1">
      <alignment wrapText="1"/>
    </xf>
    <xf numFmtId="0" fontId="14" fillId="0" borderId="0" xfId="2" applyFont="1" applyBorder="1" applyAlignment="1">
      <alignment wrapText="1"/>
    </xf>
    <xf numFmtId="0" fontId="15" fillId="2" borderId="0" xfId="2" applyFont="1" applyFill="1"/>
    <xf numFmtId="0" fontId="49" fillId="2" borderId="0" xfId="2" applyFont="1" applyFill="1"/>
    <xf numFmtId="0" fontId="32" fillId="0" borderId="0" xfId="0" applyFont="1" applyBorder="1" applyAlignment="1">
      <alignment horizontal="center" vertical="center"/>
    </xf>
    <xf numFmtId="0" fontId="32" fillId="0" borderId="0" xfId="0" applyFont="1" applyBorder="1" applyAlignment="1" applyProtection="1">
      <alignment horizontal="left" vertical="center" wrapText="1"/>
    </xf>
    <xf numFmtId="164" fontId="32" fillId="0" borderId="0" xfId="0" applyNumberFormat="1" applyFont="1" applyBorder="1" applyAlignment="1" applyProtection="1">
      <alignment vertical="center"/>
    </xf>
    <xf numFmtId="0" fontId="2" fillId="0" borderId="0" xfId="0" applyFont="1" applyBorder="1" applyAlignment="1">
      <alignment horizontal="center" vertical="center"/>
    </xf>
    <xf numFmtId="0" fontId="1" fillId="0" borderId="0" xfId="0" applyFont="1" applyBorder="1" applyAlignment="1">
      <alignment horizontal="center" vertical="center"/>
    </xf>
    <xf numFmtId="0" fontId="1" fillId="2" borderId="0" xfId="0" applyFont="1" applyFill="1" applyBorder="1" applyAlignment="1">
      <alignment horizontal="center" vertical="center"/>
    </xf>
    <xf numFmtId="0" fontId="0" fillId="0" borderId="0" xfId="0" applyBorder="1" applyAlignment="1">
      <alignment horizontal="center" vertical="center"/>
    </xf>
    <xf numFmtId="0" fontId="31" fillId="0" borderId="23" xfId="0" applyFont="1" applyBorder="1" applyAlignment="1">
      <alignment vertical="center"/>
    </xf>
    <xf numFmtId="0" fontId="31" fillId="0" borderId="24" xfId="0" applyFont="1" applyBorder="1" applyAlignment="1">
      <alignment vertical="center"/>
    </xf>
    <xf numFmtId="0" fontId="32" fillId="0" borderId="24" xfId="0" applyFont="1" applyBorder="1" applyAlignment="1">
      <alignment vertical="center"/>
    </xf>
    <xf numFmtId="0" fontId="32" fillId="0" borderId="25" xfId="0" applyFont="1" applyBorder="1" applyAlignment="1">
      <alignment vertical="center"/>
    </xf>
    <xf numFmtId="0" fontId="31" fillId="0" borderId="26" xfId="0" applyFont="1" applyBorder="1" applyAlignment="1">
      <alignment vertical="center"/>
    </xf>
    <xf numFmtId="0" fontId="1" fillId="0" borderId="27" xfId="0" applyFont="1" applyBorder="1" applyAlignment="1">
      <alignment vertical="center"/>
    </xf>
    <xf numFmtId="0" fontId="1" fillId="0" borderId="26" xfId="0" applyFont="1" applyBorder="1" applyAlignment="1">
      <alignment vertical="center"/>
    </xf>
    <xf numFmtId="0" fontId="0" fillId="0" borderId="27" xfId="0" applyBorder="1" applyAlignment="1">
      <alignment vertical="center"/>
    </xf>
    <xf numFmtId="0" fontId="1" fillId="0" borderId="26" xfId="0" applyFont="1" applyBorder="1" applyAlignment="1">
      <alignment horizontal="center" vertical="center"/>
    </xf>
    <xf numFmtId="0" fontId="36" fillId="0" borderId="24" xfId="0" applyFont="1" applyBorder="1" applyAlignment="1">
      <alignment vertical="center"/>
    </xf>
    <xf numFmtId="0" fontId="27" fillId="0" borderId="12" xfId="0" applyFont="1" applyBorder="1" applyAlignment="1">
      <alignment vertical="center"/>
    </xf>
    <xf numFmtId="0" fontId="27" fillId="0" borderId="28" xfId="0" applyFont="1" applyBorder="1" applyAlignment="1">
      <alignment vertical="center"/>
    </xf>
    <xf numFmtId="0" fontId="1" fillId="5" borderId="0" xfId="0" applyFont="1" applyFill="1" applyAlignment="1">
      <alignment vertical="center"/>
    </xf>
    <xf numFmtId="0" fontId="0" fillId="5" borderId="0" xfId="0" applyFill="1" applyAlignment="1">
      <alignment vertical="center"/>
    </xf>
    <xf numFmtId="0" fontId="38" fillId="0" borderId="0" xfId="0" applyFont="1" applyAlignment="1">
      <alignment vertical="center"/>
    </xf>
    <xf numFmtId="0" fontId="30" fillId="0" borderId="0" xfId="0" applyFont="1" applyBorder="1" applyAlignment="1">
      <alignment vertical="center"/>
    </xf>
    <xf numFmtId="0" fontId="30" fillId="0" borderId="0" xfId="0" applyFont="1" applyAlignment="1">
      <alignment vertical="center"/>
    </xf>
    <xf numFmtId="0" fontId="33" fillId="0" borderId="0" xfId="0" applyFont="1" applyBorder="1" applyAlignment="1">
      <alignment horizontal="left" vertical="center"/>
    </xf>
    <xf numFmtId="0" fontId="34" fillId="0" borderId="0" xfId="0" applyFont="1" applyBorder="1" applyAlignment="1">
      <alignment horizontal="left" vertical="center"/>
    </xf>
    <xf numFmtId="164" fontId="43" fillId="0" borderId="0" xfId="0" applyNumberFormat="1" applyFont="1" applyBorder="1" applyAlignment="1" applyProtection="1">
      <alignment vertical="center"/>
    </xf>
    <xf numFmtId="0" fontId="37" fillId="2" borderId="0" xfId="0" applyFont="1" applyFill="1" applyBorder="1" applyAlignment="1">
      <alignment vertical="center"/>
    </xf>
    <xf numFmtId="0" fontId="32" fillId="5" borderId="0" xfId="0" applyFont="1" applyFill="1" applyBorder="1" applyAlignment="1" applyProtection="1">
      <alignment horizontal="left" vertical="center" wrapText="1"/>
    </xf>
    <xf numFmtId="0" fontId="44" fillId="5" borderId="0" xfId="0" applyFont="1" applyFill="1" applyBorder="1" applyAlignment="1" applyProtection="1">
      <alignment horizontal="left" vertical="center" wrapText="1"/>
    </xf>
    <xf numFmtId="0" fontId="44" fillId="5" borderId="0" xfId="0" applyFont="1" applyFill="1" applyBorder="1" applyAlignment="1" applyProtection="1">
      <alignment horizontal="center" vertical="center" wrapText="1"/>
    </xf>
    <xf numFmtId="44" fontId="42" fillId="5" borderId="0" xfId="3" applyFont="1" applyFill="1" applyBorder="1" applyAlignment="1" applyProtection="1">
      <alignment horizontal="center" vertical="center" wrapText="1"/>
    </xf>
    <xf numFmtId="164" fontId="43" fillId="5" borderId="0" xfId="0" applyNumberFormat="1" applyFont="1" applyFill="1" applyBorder="1" applyAlignment="1" applyProtection="1">
      <alignment vertical="center"/>
    </xf>
    <xf numFmtId="1" fontId="32" fillId="5" borderId="0" xfId="0" applyNumberFormat="1" applyFont="1" applyFill="1" applyBorder="1" applyAlignment="1" applyProtection="1">
      <alignment horizontal="left" vertical="center" wrapText="1"/>
    </xf>
    <xf numFmtId="0" fontId="43" fillId="5" borderId="0" xfId="0" applyFont="1" applyFill="1" applyBorder="1" applyAlignment="1" applyProtection="1">
      <alignment horizontal="left" vertical="center" wrapText="1"/>
    </xf>
    <xf numFmtId="0" fontId="36" fillId="5" borderId="0" xfId="0" applyFont="1" applyFill="1" applyBorder="1" applyAlignment="1" applyProtection="1">
      <alignment horizontal="center" vertical="center" wrapText="1"/>
    </xf>
    <xf numFmtId="1" fontId="50" fillId="5" borderId="0" xfId="0" applyNumberFormat="1" applyFont="1" applyFill="1" applyBorder="1" applyAlignment="1" applyProtection="1">
      <alignment horizontal="left" vertical="center" wrapText="1"/>
    </xf>
    <xf numFmtId="0" fontId="2" fillId="5" borderId="0" xfId="0" applyFont="1" applyFill="1" applyAlignment="1">
      <alignment vertical="center"/>
    </xf>
    <xf numFmtId="0" fontId="43" fillId="0" borderId="16" xfId="0" applyFont="1" applyBorder="1" applyAlignment="1" applyProtection="1">
      <alignment vertical="center"/>
    </xf>
    <xf numFmtId="0" fontId="43" fillId="0" borderId="1" xfId="0" applyFont="1" applyBorder="1" applyAlignment="1" applyProtection="1">
      <alignment vertical="center"/>
    </xf>
    <xf numFmtId="164" fontId="32" fillId="0" borderId="1" xfId="0" applyNumberFormat="1" applyFont="1" applyBorder="1" applyAlignment="1" applyProtection="1">
      <alignment horizontal="center" vertical="center"/>
    </xf>
    <xf numFmtId="0" fontId="32" fillId="0" borderId="1" xfId="0" applyFont="1" applyBorder="1" applyAlignment="1" applyProtection="1">
      <alignment vertical="center"/>
    </xf>
    <xf numFmtId="164" fontId="32" fillId="0" borderId="17" xfId="0" applyNumberFormat="1" applyFont="1" applyBorder="1" applyAlignment="1" applyProtection="1">
      <alignment vertical="center"/>
    </xf>
    <xf numFmtId="0" fontId="36" fillId="0" borderId="0" xfId="0" applyFont="1" applyBorder="1" applyAlignment="1" applyProtection="1">
      <alignment horizontal="center" vertical="center"/>
    </xf>
    <xf numFmtId="164" fontId="32" fillId="0" borderId="15" xfId="0" applyNumberFormat="1" applyFont="1" applyFill="1" applyBorder="1" applyAlignment="1" applyProtection="1">
      <alignment vertical="center"/>
    </xf>
    <xf numFmtId="164" fontId="36" fillId="2" borderId="0" xfId="0" applyNumberFormat="1" applyFont="1" applyFill="1" applyBorder="1" applyAlignment="1" applyProtection="1">
      <alignment vertical="center"/>
    </xf>
    <xf numFmtId="164" fontId="36" fillId="0" borderId="15" xfId="0" applyNumberFormat="1" applyFont="1" applyBorder="1" applyAlignment="1" applyProtection="1">
      <alignment vertical="center"/>
    </xf>
    <xf numFmtId="164" fontId="36" fillId="0" borderId="15" xfId="0" applyNumberFormat="1" applyFont="1" applyFill="1" applyBorder="1" applyAlignment="1" applyProtection="1">
      <alignment vertical="center"/>
    </xf>
    <xf numFmtId="164" fontId="36" fillId="2" borderId="0" xfId="0" applyNumberFormat="1" applyFont="1" applyFill="1" applyBorder="1" applyAlignment="1" applyProtection="1">
      <alignment horizontal="right" vertical="center"/>
    </xf>
    <xf numFmtId="0" fontId="17" fillId="0" borderId="0" xfId="0" applyFont="1" applyAlignment="1">
      <alignment horizontal="left" vertical="center" indent="4"/>
    </xf>
    <xf numFmtId="0" fontId="10" fillId="0" borderId="0" xfId="0" applyFont="1" applyAlignment="1">
      <alignment vertical="center"/>
    </xf>
    <xf numFmtId="0" fontId="16" fillId="0" borderId="0" xfId="0" applyFont="1" applyAlignment="1">
      <alignment vertical="center"/>
    </xf>
    <xf numFmtId="0" fontId="10" fillId="0" borderId="0" xfId="0" applyFont="1"/>
    <xf numFmtId="0" fontId="16" fillId="0" borderId="0" xfId="0" applyFont="1"/>
    <xf numFmtId="0" fontId="19" fillId="0" borderId="0" xfId="0" applyFont="1" applyAlignment="1">
      <alignment vertical="center"/>
    </xf>
    <xf numFmtId="0" fontId="19" fillId="0" borderId="0" xfId="0" applyFont="1"/>
    <xf numFmtId="0" fontId="14" fillId="2" borderId="21" xfId="2" applyFont="1" applyFill="1" applyBorder="1" applyAlignment="1">
      <alignment wrapText="1"/>
    </xf>
    <xf numFmtId="1" fontId="14" fillId="2" borderId="21" xfId="2" applyNumberFormat="1" applyFont="1" applyFill="1" applyBorder="1" applyAlignment="1">
      <alignment horizontal="center" vertical="top"/>
    </xf>
    <xf numFmtId="1" fontId="14" fillId="2" borderId="21" xfId="2" applyNumberFormat="1" applyFont="1" applyFill="1" applyBorder="1" applyAlignment="1" applyProtection="1">
      <alignment horizontal="center" vertical="top"/>
    </xf>
    <xf numFmtId="0" fontId="14" fillId="2" borderId="29" xfId="2" applyFont="1" applyFill="1" applyBorder="1" applyAlignment="1">
      <alignment wrapText="1"/>
    </xf>
    <xf numFmtId="1" fontId="51" fillId="2" borderId="30" xfId="2" applyNumberFormat="1" applyFont="1" applyFill="1" applyBorder="1" applyAlignment="1">
      <alignment horizontal="center" vertical="top"/>
    </xf>
    <xf numFmtId="0" fontId="51" fillId="2" borderId="31" xfId="2" applyFont="1" applyFill="1" applyBorder="1" applyAlignment="1">
      <alignment horizontal="center" vertical="top"/>
    </xf>
    <xf numFmtId="0" fontId="52" fillId="0" borderId="0" xfId="2" applyFont="1"/>
    <xf numFmtId="0" fontId="14" fillId="0" borderId="18" xfId="2" applyFont="1" applyFill="1" applyBorder="1" applyAlignment="1">
      <alignment horizontal="center" vertical="top"/>
    </xf>
    <xf numFmtId="166" fontId="20" fillId="0" borderId="18" xfId="2" applyNumberFormat="1" applyFont="1" applyBorder="1" applyAlignment="1">
      <alignment horizontal="center" vertical="top"/>
    </xf>
    <xf numFmtId="166" fontId="20" fillId="0" borderId="21" xfId="2" applyNumberFormat="1" applyFont="1" applyBorder="1" applyAlignment="1">
      <alignment horizontal="center" vertical="top"/>
    </xf>
    <xf numFmtId="0" fontId="11" fillId="0" borderId="1" xfId="2" applyBorder="1"/>
    <xf numFmtId="0" fontId="27" fillId="0" borderId="0" xfId="0" applyFont="1" applyAlignment="1" applyProtection="1">
      <alignment vertical="center"/>
      <protection locked="0"/>
    </xf>
    <xf numFmtId="0" fontId="1" fillId="3" borderId="2" xfId="0" applyFont="1" applyFill="1" applyBorder="1" applyAlignment="1" applyProtection="1">
      <alignment horizontal="center" vertical="center"/>
      <protection locked="0"/>
    </xf>
    <xf numFmtId="0" fontId="53" fillId="0" borderId="0" xfId="0" applyFont="1" applyAlignment="1">
      <alignment horizontal="left" vertical="center" indent="4"/>
    </xf>
    <xf numFmtId="0" fontId="54" fillId="3" borderId="5" xfId="0" applyFont="1" applyFill="1" applyBorder="1" applyAlignment="1">
      <alignment vertical="center"/>
    </xf>
    <xf numFmtId="0" fontId="0" fillId="3" borderId="4" xfId="0" applyFill="1" applyBorder="1"/>
    <xf numFmtId="0" fontId="0" fillId="3" borderId="6" xfId="0" applyFill="1" applyBorder="1"/>
    <xf numFmtId="0" fontId="54" fillId="3" borderId="7" xfId="0" applyFont="1" applyFill="1" applyBorder="1" applyAlignment="1">
      <alignment vertical="center"/>
    </xf>
    <xf numFmtId="0" fontId="0" fillId="3" borderId="0" xfId="0" applyFill="1" applyBorder="1"/>
    <xf numFmtId="0" fontId="0" fillId="3" borderId="8" xfId="0" applyFill="1" applyBorder="1"/>
    <xf numFmtId="0" fontId="0" fillId="3" borderId="1" xfId="0" applyFill="1" applyBorder="1"/>
    <xf numFmtId="0" fontId="0" fillId="3" borderId="32" xfId="0" applyFill="1" applyBorder="1"/>
    <xf numFmtId="0" fontId="30" fillId="5" borderId="0" xfId="0" applyFont="1" applyFill="1" applyAlignment="1">
      <alignment vertical="center"/>
    </xf>
    <xf numFmtId="0" fontId="27" fillId="0" borderId="33" xfId="0" applyFont="1" applyBorder="1" applyAlignment="1">
      <alignment vertical="center"/>
    </xf>
    <xf numFmtId="0" fontId="14" fillId="2" borderId="0" xfId="2" applyFont="1" applyFill="1"/>
    <xf numFmtId="0" fontId="11" fillId="2" borderId="0" xfId="2" applyFill="1"/>
    <xf numFmtId="0" fontId="0" fillId="2" borderId="0" xfId="0" applyFill="1"/>
    <xf numFmtId="164" fontId="32" fillId="0" borderId="15" xfId="0" applyNumberFormat="1" applyFont="1" applyBorder="1" applyAlignment="1">
      <alignment horizontal="center" vertical="center"/>
    </xf>
    <xf numFmtId="0" fontId="55" fillId="0" borderId="0" xfId="2" applyFont="1"/>
    <xf numFmtId="0" fontId="56" fillId="0" borderId="0" xfId="0" applyFont="1"/>
    <xf numFmtId="0" fontId="57" fillId="0" borderId="0" xfId="0" applyFont="1"/>
    <xf numFmtId="0" fontId="8" fillId="0" borderId="1" xfId="0" applyFont="1" applyBorder="1"/>
    <xf numFmtId="0" fontId="58" fillId="0" borderId="0" xfId="0" applyFont="1"/>
    <xf numFmtId="14" fontId="32" fillId="2" borderId="0" xfId="0" applyNumberFormat="1" applyFont="1" applyFill="1" applyBorder="1" applyAlignment="1" applyProtection="1">
      <alignment horizontal="left" vertical="center" wrapText="1"/>
    </xf>
    <xf numFmtId="0" fontId="36" fillId="0" borderId="0" xfId="0" applyFont="1" applyBorder="1" applyAlignment="1" applyProtection="1">
      <alignment horizontal="left" vertical="center" wrapText="1"/>
    </xf>
    <xf numFmtId="0" fontId="36" fillId="0" borderId="0" xfId="0" applyFont="1" applyBorder="1" applyAlignment="1" applyProtection="1">
      <alignment horizontal="center" vertical="center" wrapText="1"/>
    </xf>
    <xf numFmtId="0" fontId="36" fillId="5" borderId="0" xfId="0" applyFont="1" applyFill="1" applyBorder="1" applyAlignment="1" applyProtection="1">
      <alignment horizontal="left" vertical="center" wrapText="1"/>
    </xf>
    <xf numFmtId="0" fontId="36" fillId="0" borderId="4" xfId="0" applyFont="1" applyBorder="1" applyAlignment="1">
      <alignment vertical="top" wrapText="1"/>
    </xf>
    <xf numFmtId="0" fontId="31" fillId="6" borderId="0" xfId="0" applyFont="1" applyFill="1" applyAlignment="1">
      <alignment vertical="center"/>
    </xf>
    <xf numFmtId="0" fontId="1" fillId="6" borderId="0" xfId="0" applyFont="1" applyFill="1" applyAlignment="1">
      <alignment vertical="center"/>
    </xf>
    <xf numFmtId="0" fontId="1" fillId="6" borderId="2" xfId="0" applyFont="1" applyFill="1" applyBorder="1" applyAlignment="1" applyProtection="1">
      <alignment horizontal="center" vertical="center"/>
      <protection locked="0"/>
    </xf>
    <xf numFmtId="0" fontId="1" fillId="6" borderId="26" xfId="0" applyFont="1" applyFill="1" applyBorder="1" applyAlignment="1">
      <alignment horizontal="center" vertical="center"/>
    </xf>
    <xf numFmtId="0" fontId="1" fillId="6" borderId="0" xfId="0" applyFont="1" applyFill="1" applyBorder="1" applyAlignment="1">
      <alignment horizontal="center" vertical="center"/>
    </xf>
    <xf numFmtId="0" fontId="1" fillId="6" borderId="27" xfId="0" applyFont="1" applyFill="1" applyBorder="1" applyAlignment="1">
      <alignment vertical="center"/>
    </xf>
    <xf numFmtId="0" fontId="30" fillId="6" borderId="0" xfId="0" applyFont="1" applyFill="1" applyAlignment="1">
      <alignment vertical="center"/>
    </xf>
    <xf numFmtId="0" fontId="5" fillId="0" borderId="0" xfId="0" applyFont="1" applyAlignment="1">
      <alignment vertical="center"/>
    </xf>
    <xf numFmtId="0" fontId="5" fillId="5" borderId="0" xfId="0" applyFont="1" applyFill="1" applyAlignment="1">
      <alignment vertical="center"/>
    </xf>
    <xf numFmtId="44" fontId="29" fillId="2" borderId="0" xfId="3" applyFont="1" applyFill="1" applyAlignment="1">
      <alignment horizontal="center" vertical="center"/>
    </xf>
    <xf numFmtId="44" fontId="5" fillId="0" borderId="0" xfId="3" applyFont="1" applyAlignment="1">
      <alignment horizontal="center" vertical="center"/>
    </xf>
    <xf numFmtId="44" fontId="5" fillId="5" borderId="0" xfId="0" applyNumberFormat="1" applyFont="1" applyFill="1" applyAlignment="1">
      <alignment vertical="center"/>
    </xf>
    <xf numFmtId="0" fontId="23" fillId="5" borderId="0" xfId="0" applyFont="1" applyFill="1" applyAlignment="1">
      <alignment vertical="center"/>
    </xf>
    <xf numFmtId="44" fontId="23" fillId="5" borderId="0" xfId="0" applyNumberFormat="1" applyFont="1" applyFill="1" applyAlignment="1">
      <alignment vertical="center"/>
    </xf>
    <xf numFmtId="44" fontId="5" fillId="2" borderId="0" xfId="3" applyFont="1" applyFill="1" applyAlignment="1">
      <alignment horizontal="center" vertical="center"/>
    </xf>
    <xf numFmtId="0" fontId="1" fillId="0" borderId="0" xfId="0" applyFont="1" applyAlignment="1">
      <alignment vertical="center" wrapText="1"/>
    </xf>
    <xf numFmtId="0" fontId="2" fillId="2" borderId="0" xfId="0" applyFont="1" applyFill="1" applyAlignment="1">
      <alignment vertical="center"/>
    </xf>
    <xf numFmtId="0" fontId="5" fillId="0" borderId="0" xfId="0" applyFont="1" applyAlignment="1">
      <alignment horizontal="center" vertical="center"/>
    </xf>
    <xf numFmtId="0" fontId="23" fillId="0" borderId="1" xfId="0" applyFont="1" applyBorder="1" applyAlignment="1">
      <alignment vertical="center"/>
    </xf>
    <xf numFmtId="0" fontId="23"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 fillId="0" borderId="0" xfId="0" applyFont="1" applyBorder="1" applyAlignment="1">
      <alignment vertical="center"/>
    </xf>
    <xf numFmtId="0" fontId="30" fillId="2" borderId="0" xfId="0" applyFont="1" applyFill="1" applyAlignment="1">
      <alignment vertical="center"/>
    </xf>
    <xf numFmtId="44" fontId="27" fillId="2" borderId="0" xfId="3" applyFont="1" applyFill="1" applyAlignment="1">
      <alignment vertical="center"/>
    </xf>
    <xf numFmtId="20" fontId="27" fillId="2" borderId="0" xfId="0" applyNumberFormat="1" applyFont="1" applyFill="1" applyAlignment="1">
      <alignment vertical="center"/>
    </xf>
    <xf numFmtId="2" fontId="27" fillId="2" borderId="0" xfId="0" applyNumberFormat="1" applyFont="1" applyFill="1" applyAlignment="1">
      <alignment vertical="center"/>
    </xf>
    <xf numFmtId="44" fontId="27" fillId="2" borderId="0" xfId="0" applyNumberFormat="1" applyFont="1" applyFill="1" applyAlignment="1">
      <alignment vertical="center"/>
    </xf>
    <xf numFmtId="0" fontId="29" fillId="0" borderId="0" xfId="0" applyFont="1" applyAlignment="1">
      <alignment vertical="center"/>
    </xf>
    <xf numFmtId="0" fontId="38" fillId="2" borderId="0" xfId="0" applyFont="1" applyFill="1" applyAlignment="1" applyProtection="1">
      <alignment vertical="center"/>
      <protection locked="0"/>
    </xf>
    <xf numFmtId="20" fontId="27" fillId="0" borderId="0" xfId="0" applyNumberFormat="1" applyFont="1" applyAlignment="1">
      <alignment vertical="center"/>
    </xf>
    <xf numFmtId="2" fontId="27" fillId="0" borderId="0" xfId="0" applyNumberFormat="1" applyFont="1" applyAlignment="1">
      <alignment vertical="center"/>
    </xf>
    <xf numFmtId="0" fontId="14" fillId="2" borderId="18" xfId="2" applyFont="1" applyFill="1" applyBorder="1" applyAlignment="1">
      <alignment wrapText="1"/>
    </xf>
    <xf numFmtId="0" fontId="14" fillId="2" borderId="18" xfId="2" applyFont="1" applyFill="1" applyBorder="1" applyAlignment="1">
      <alignment horizontal="center" vertical="top"/>
    </xf>
    <xf numFmtId="1" fontId="14" fillId="2" borderId="0" xfId="2" applyNumberFormat="1" applyFont="1" applyFill="1"/>
    <xf numFmtId="0" fontId="32" fillId="3" borderId="0" xfId="0" applyFont="1" applyFill="1" applyBorder="1" applyAlignment="1">
      <alignment horizontal="left" vertical="center" wrapText="1"/>
    </xf>
    <xf numFmtId="0" fontId="32" fillId="2" borderId="0" xfId="0" applyFont="1" applyFill="1" applyBorder="1" applyAlignment="1" applyProtection="1">
      <alignment horizontal="left" vertical="center" wrapText="1"/>
      <protection locked="0"/>
    </xf>
    <xf numFmtId="14" fontId="32" fillId="2" borderId="1" xfId="0" applyNumberFormat="1" applyFont="1" applyFill="1" applyBorder="1" applyAlignment="1" applyProtection="1">
      <alignment horizontal="left" vertical="center"/>
      <protection locked="0"/>
    </xf>
    <xf numFmtId="20" fontId="38" fillId="2" borderId="0" xfId="0" applyNumberFormat="1" applyFont="1" applyFill="1" applyAlignment="1">
      <alignment vertical="center"/>
    </xf>
    <xf numFmtId="0" fontId="31" fillId="0" borderId="0" xfId="0" applyFont="1" applyAlignment="1" applyProtection="1">
      <alignment vertical="center"/>
    </xf>
    <xf numFmtId="0" fontId="12" fillId="2" borderId="0" xfId="2" applyFont="1" applyFill="1"/>
    <xf numFmtId="0" fontId="11" fillId="2" borderId="0" xfId="2" applyFont="1" applyFill="1"/>
    <xf numFmtId="0" fontId="42" fillId="0" borderId="0" xfId="0" applyFont="1" applyBorder="1" applyAlignment="1" applyProtection="1">
      <alignment horizontal="center" vertical="center"/>
    </xf>
    <xf numFmtId="0" fontId="54" fillId="3" borderId="16" xfId="0" applyFont="1" applyFill="1" applyBorder="1" applyAlignment="1">
      <alignment vertical="center"/>
    </xf>
    <xf numFmtId="0" fontId="59" fillId="0" borderId="0" xfId="0" applyFont="1"/>
    <xf numFmtId="0" fontId="56" fillId="0" borderId="0" xfId="0" applyFont="1" applyAlignment="1">
      <alignment vertical="top"/>
    </xf>
    <xf numFmtId="164" fontId="43" fillId="2" borderId="0" xfId="0" applyNumberFormat="1" applyFont="1" applyFill="1" applyBorder="1" applyAlignment="1" applyProtection="1">
      <alignment vertical="center"/>
    </xf>
    <xf numFmtId="0" fontId="39" fillId="2" borderId="0" xfId="0" applyFont="1" applyFill="1" applyBorder="1" applyAlignment="1" applyProtection="1">
      <alignment vertical="center" wrapText="1"/>
      <protection locked="0"/>
    </xf>
    <xf numFmtId="0" fontId="62" fillId="2" borderId="18" xfId="2" applyFont="1" applyFill="1" applyBorder="1" applyAlignment="1">
      <alignment wrapText="1"/>
    </xf>
    <xf numFmtId="0" fontId="62" fillId="2" borderId="18" xfId="2" applyFont="1" applyFill="1" applyBorder="1" applyAlignment="1">
      <alignment horizontal="center" vertical="top"/>
    </xf>
    <xf numFmtId="0" fontId="10" fillId="3" borderId="0" xfId="0" applyFont="1" applyFill="1"/>
    <xf numFmtId="0" fontId="0" fillId="3" borderId="0" xfId="0" applyFill="1"/>
    <xf numFmtId="0" fontId="47" fillId="0" borderId="0" xfId="0" applyFont="1" applyBorder="1" applyAlignment="1">
      <alignment vertical="center" wrapText="1"/>
    </xf>
    <xf numFmtId="0" fontId="64" fillId="0" borderId="0" xfId="0" applyFont="1" applyAlignment="1">
      <alignment horizontal="left" vertical="center"/>
    </xf>
    <xf numFmtId="0" fontId="27" fillId="0" borderId="0" xfId="0" applyFont="1" applyAlignment="1" applyProtection="1">
      <alignment vertical="center"/>
    </xf>
    <xf numFmtId="0" fontId="30" fillId="0" borderId="0" xfId="0" applyFont="1" applyAlignment="1" applyProtection="1">
      <alignment vertical="center"/>
    </xf>
    <xf numFmtId="0" fontId="42" fillId="0" borderId="0" xfId="0" applyFont="1" applyBorder="1" applyAlignment="1">
      <alignment vertical="center"/>
    </xf>
    <xf numFmtId="0" fontId="47" fillId="0" borderId="0" xfId="0" applyFont="1" applyBorder="1" applyAlignment="1" applyProtection="1">
      <alignment vertical="center" wrapText="1"/>
    </xf>
    <xf numFmtId="0" fontId="30" fillId="0" borderId="0" xfId="0" applyFont="1" applyBorder="1" applyAlignment="1">
      <alignment vertical="center" wrapText="1"/>
    </xf>
    <xf numFmtId="0" fontId="30" fillId="2" borderId="0" xfId="0" applyFont="1" applyFill="1" applyBorder="1" applyAlignment="1" applyProtection="1">
      <alignment horizontal="center" vertical="center" wrapText="1"/>
    </xf>
    <xf numFmtId="44" fontId="27" fillId="0" borderId="0" xfId="3" applyFont="1" applyBorder="1" applyAlignment="1">
      <alignment vertical="center"/>
    </xf>
    <xf numFmtId="0" fontId="27" fillId="2" borderId="0" xfId="0" applyFont="1" applyFill="1" applyBorder="1" applyAlignment="1">
      <alignment horizontal="center" vertical="center"/>
    </xf>
    <xf numFmtId="0" fontId="27" fillId="2" borderId="0" xfId="0" applyFont="1" applyFill="1" applyBorder="1" applyAlignment="1">
      <alignment vertical="center"/>
    </xf>
    <xf numFmtId="44" fontId="27" fillId="0" borderId="0" xfId="0" applyNumberFormat="1" applyFont="1" applyBorder="1" applyAlignment="1">
      <alignment vertical="center"/>
    </xf>
    <xf numFmtId="0" fontId="30" fillId="2" borderId="0" xfId="0" applyFont="1" applyFill="1" applyBorder="1" applyAlignment="1">
      <alignment vertical="center"/>
    </xf>
    <xf numFmtId="0" fontId="30" fillId="2" borderId="0" xfId="0" applyFont="1" applyFill="1" applyBorder="1" applyAlignment="1">
      <alignment horizontal="center" vertical="center"/>
    </xf>
    <xf numFmtId="0" fontId="48" fillId="0" borderId="0" xfId="0" applyFont="1"/>
    <xf numFmtId="0" fontId="31" fillId="0" borderId="0" xfId="0" applyFont="1"/>
    <xf numFmtId="0" fontId="65" fillId="0" borderId="0" xfId="0" applyFont="1" applyAlignment="1">
      <alignment vertical="center"/>
    </xf>
    <xf numFmtId="0" fontId="31" fillId="0" borderId="0" xfId="0" applyFont="1" applyAlignment="1">
      <alignment horizontal="left" vertical="center" indent="4"/>
    </xf>
    <xf numFmtId="0" fontId="16" fillId="3" borderId="0" xfId="0" applyFont="1" applyFill="1"/>
    <xf numFmtId="0" fontId="36" fillId="5" borderId="0" xfId="0" applyFont="1" applyFill="1" applyBorder="1" applyAlignment="1" applyProtection="1">
      <alignment horizontal="left" vertical="center" wrapText="1"/>
    </xf>
    <xf numFmtId="49" fontId="10" fillId="3" borderId="0" xfId="0" quotePrefix="1" applyNumberFormat="1" applyFont="1" applyFill="1"/>
    <xf numFmtId="0" fontId="4" fillId="2" borderId="0" xfId="0" applyFont="1" applyFill="1" applyBorder="1" applyAlignment="1" applyProtection="1">
      <alignment horizontal="left" vertical="center"/>
    </xf>
    <xf numFmtId="0" fontId="1" fillId="2" borderId="0" xfId="0" applyFont="1" applyFill="1" applyAlignment="1" applyProtection="1">
      <alignment vertical="center"/>
    </xf>
    <xf numFmtId="0" fontId="1" fillId="2" borderId="0" xfId="0" applyFont="1" applyFill="1" applyBorder="1" applyAlignment="1" applyProtection="1">
      <alignment vertical="center"/>
    </xf>
    <xf numFmtId="0" fontId="24" fillId="0" borderId="0" xfId="0" applyFont="1" applyBorder="1" applyAlignment="1" applyProtection="1">
      <alignment vertical="center"/>
    </xf>
    <xf numFmtId="0" fontId="1" fillId="0" borderId="0" xfId="0" applyFont="1" applyBorder="1" applyAlignment="1" applyProtection="1">
      <alignment vertical="center"/>
    </xf>
    <xf numFmtId="0" fontId="27" fillId="0" borderId="0" xfId="0" applyFont="1" applyBorder="1" applyAlignment="1" applyProtection="1">
      <alignment vertical="center"/>
    </xf>
    <xf numFmtId="0" fontId="1"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Alignment="1" applyProtection="1">
      <alignment vertical="center"/>
    </xf>
    <xf numFmtId="0" fontId="45" fillId="0" borderId="1" xfId="0" applyFont="1" applyBorder="1" applyAlignment="1" applyProtection="1">
      <alignment horizontal="left" vertical="center"/>
    </xf>
    <xf numFmtId="0" fontId="3" fillId="0" borderId="1" xfId="0" applyFont="1" applyBorder="1" applyAlignment="1" applyProtection="1">
      <alignment horizontal="left" vertical="center"/>
    </xf>
    <xf numFmtId="0" fontId="7" fillId="0" borderId="1" xfId="0" applyFont="1" applyBorder="1" applyAlignment="1" applyProtection="1">
      <alignment horizontal="left" vertical="center"/>
    </xf>
    <xf numFmtId="0" fontId="27" fillId="2" borderId="0" xfId="0" applyFont="1" applyFill="1" applyAlignment="1" applyProtection="1">
      <alignment horizontal="left" vertical="center"/>
    </xf>
    <xf numFmtId="0" fontId="27" fillId="0" borderId="0" xfId="0" applyFont="1" applyAlignment="1" applyProtection="1">
      <alignment horizontal="left" vertical="center"/>
    </xf>
    <xf numFmtId="0" fontId="25" fillId="0" borderId="0" xfId="0" applyFont="1" applyBorder="1" applyAlignment="1" applyProtection="1">
      <alignment horizontal="center" vertical="center" wrapText="1"/>
    </xf>
    <xf numFmtId="0" fontId="26" fillId="0" borderId="0" xfId="0" applyFont="1" applyBorder="1" applyAlignment="1" applyProtection="1">
      <alignment vertical="center" wrapText="1"/>
    </xf>
    <xf numFmtId="0" fontId="25" fillId="0" borderId="2" xfId="0" applyFont="1" applyBorder="1" applyAlignment="1" applyProtection="1">
      <alignment horizontal="center" vertical="center" wrapText="1"/>
    </xf>
    <xf numFmtId="0" fontId="5" fillId="0" borderId="0" xfId="0" applyFont="1" applyAlignment="1" applyProtection="1">
      <alignment horizontal="left" vertical="center"/>
    </xf>
    <xf numFmtId="165" fontId="28" fillId="0" borderId="2" xfId="0" applyNumberFormat="1" applyFont="1" applyBorder="1" applyAlignment="1" applyProtection="1">
      <alignment horizontal="center" vertical="center"/>
    </xf>
    <xf numFmtId="0" fontId="29" fillId="0" borderId="0" xfId="0" applyFont="1" applyBorder="1" applyAlignment="1" applyProtection="1">
      <alignment vertical="center" wrapText="1"/>
    </xf>
    <xf numFmtId="165" fontId="30" fillId="0" borderId="0" xfId="0" applyNumberFormat="1" applyFont="1" applyBorder="1" applyAlignment="1" applyProtection="1">
      <alignment horizontal="center" vertical="center"/>
    </xf>
    <xf numFmtId="46" fontId="27" fillId="2" borderId="0" xfId="0" applyNumberFormat="1" applyFont="1" applyFill="1" applyAlignment="1" applyProtection="1">
      <alignment vertical="center"/>
    </xf>
    <xf numFmtId="20" fontId="1" fillId="0" borderId="0" xfId="0" applyNumberFormat="1" applyFont="1" applyAlignment="1" applyProtection="1">
      <alignment vertical="center"/>
    </xf>
    <xf numFmtId="0" fontId="24" fillId="2" borderId="0" xfId="0" applyFont="1" applyFill="1" applyAlignment="1" applyProtection="1">
      <alignment vertical="center"/>
    </xf>
    <xf numFmtId="0" fontId="27" fillId="2" borderId="0" xfId="0" applyFont="1" applyFill="1" applyAlignment="1" applyProtection="1">
      <alignment vertical="center"/>
    </xf>
    <xf numFmtId="1" fontId="24" fillId="0" borderId="0" xfId="0" applyNumberFormat="1" applyFont="1" applyAlignment="1" applyProtection="1">
      <alignment vertical="center"/>
    </xf>
    <xf numFmtId="0" fontId="46" fillId="0" borderId="0" xfId="0" applyFont="1" applyBorder="1" applyAlignment="1" applyProtection="1">
      <alignment vertical="center" wrapText="1"/>
    </xf>
    <xf numFmtId="0" fontId="24" fillId="0" borderId="0" xfId="0" applyFont="1" applyBorder="1" applyAlignment="1" applyProtection="1">
      <alignment vertical="center" wrapText="1"/>
    </xf>
    <xf numFmtId="0" fontId="8" fillId="0" borderId="0" xfId="0" applyFont="1" applyAlignment="1" applyProtection="1">
      <alignment vertical="center"/>
    </xf>
    <xf numFmtId="0" fontId="10" fillId="0" borderId="0" xfId="0" applyFont="1" applyProtection="1"/>
    <xf numFmtId="0" fontId="5" fillId="2" borderId="0" xfId="0" applyFont="1" applyFill="1" applyAlignment="1">
      <alignment vertical="center"/>
    </xf>
    <xf numFmtId="0" fontId="27" fillId="2" borderId="12" xfId="0" applyFont="1" applyFill="1" applyBorder="1" applyAlignment="1">
      <alignment vertical="center"/>
    </xf>
    <xf numFmtId="0" fontId="1" fillId="2" borderId="0" xfId="0" applyFont="1" applyFill="1" applyAlignment="1">
      <alignment vertical="center" wrapText="1"/>
    </xf>
    <xf numFmtId="0" fontId="66" fillId="0" borderId="0" xfId="0" applyFont="1" applyAlignment="1">
      <alignment vertical="center"/>
    </xf>
    <xf numFmtId="0" fontId="5" fillId="2" borderId="0" xfId="0" applyFont="1" applyFill="1" applyAlignment="1">
      <alignment horizontal="center" vertical="center"/>
    </xf>
    <xf numFmtId="0" fontId="64" fillId="0" borderId="0" xfId="0" applyNumberFormat="1" applyFont="1" applyAlignment="1" applyProtection="1">
      <alignment horizontal="left" vertical="center"/>
    </xf>
    <xf numFmtId="0" fontId="24" fillId="0" borderId="0" xfId="0" applyFont="1" applyBorder="1" applyAlignment="1">
      <alignment vertical="center"/>
    </xf>
    <xf numFmtId="0" fontId="27" fillId="0" borderId="0" xfId="0" applyFont="1" applyBorder="1" applyAlignment="1" applyProtection="1">
      <alignment vertical="center"/>
      <protection locked="0"/>
    </xf>
    <xf numFmtId="44" fontId="32" fillId="2" borderId="2" xfId="3" applyFont="1" applyFill="1" applyBorder="1" applyAlignment="1" applyProtection="1">
      <alignment vertical="center" wrapText="1"/>
    </xf>
    <xf numFmtId="0" fontId="67" fillId="0" borderId="0" xfId="0" applyFont="1"/>
    <xf numFmtId="0" fontId="67" fillId="0" borderId="0" xfId="0" applyFont="1" applyAlignment="1">
      <alignment vertical="center"/>
    </xf>
    <xf numFmtId="0" fontId="43" fillId="0" borderId="7" xfId="0" applyFont="1" applyBorder="1" applyAlignment="1" applyProtection="1">
      <alignment vertical="center"/>
    </xf>
    <xf numFmtId="0" fontId="43" fillId="0" borderId="0" xfId="0" applyFont="1" applyBorder="1" applyAlignment="1" applyProtection="1">
      <alignment vertical="center"/>
    </xf>
    <xf numFmtId="44" fontId="43" fillId="0" borderId="0" xfId="3" applyFont="1" applyBorder="1" applyAlignment="1" applyProtection="1">
      <alignment vertical="center"/>
    </xf>
    <xf numFmtId="0" fontId="32" fillId="2" borderId="7" xfId="0" applyFont="1" applyFill="1" applyBorder="1" applyAlignment="1" applyProtection="1">
      <alignment vertical="center"/>
    </xf>
    <xf numFmtId="0" fontId="32" fillId="2" borderId="0" xfId="0" applyFont="1" applyFill="1" applyBorder="1" applyAlignment="1" applyProtection="1">
      <alignment vertical="center"/>
    </xf>
    <xf numFmtId="44" fontId="32" fillId="0" borderId="0" xfId="3" applyFont="1" applyFill="1" applyBorder="1" applyAlignment="1" applyProtection="1">
      <alignment vertical="center"/>
    </xf>
    <xf numFmtId="44" fontId="42" fillId="0" borderId="0" xfId="3" applyFont="1" applyFill="1" applyBorder="1" applyAlignment="1" applyProtection="1">
      <alignment vertical="center"/>
    </xf>
    <xf numFmtId="44" fontId="42" fillId="0" borderId="0" xfId="3" applyFont="1" applyBorder="1" applyAlignment="1" applyProtection="1">
      <alignment horizontal="center" vertical="center"/>
    </xf>
    <xf numFmtId="49" fontId="16" fillId="3" borderId="0" xfId="0" quotePrefix="1" applyNumberFormat="1" applyFont="1" applyFill="1"/>
    <xf numFmtId="0" fontId="14" fillId="0" borderId="18" xfId="2" quotePrefix="1" applyFont="1" applyBorder="1" applyAlignment="1">
      <alignment wrapText="1"/>
    </xf>
    <xf numFmtId="0" fontId="14" fillId="0" borderId="22" xfId="2" quotePrefix="1" applyFont="1" applyBorder="1" applyAlignment="1">
      <alignment wrapText="1"/>
    </xf>
    <xf numFmtId="0" fontId="32" fillId="2" borderId="7"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protection locked="0"/>
    </xf>
    <xf numFmtId="0" fontId="14" fillId="0" borderId="18" xfId="2" applyFont="1" applyFill="1" applyBorder="1" applyAlignment="1">
      <alignment wrapText="1"/>
    </xf>
    <xf numFmtId="1" fontId="14" fillId="0" borderId="0" xfId="2" applyNumberFormat="1" applyFont="1" applyFill="1"/>
    <xf numFmtId="0" fontId="32" fillId="4" borderId="9" xfId="0" applyFont="1" applyFill="1" applyBorder="1" applyAlignment="1" applyProtection="1">
      <alignment horizontal="left" vertical="center" wrapText="1"/>
      <protection locked="0"/>
    </xf>
    <xf numFmtId="0" fontId="32" fillId="4" borderId="3" xfId="0" applyFont="1" applyFill="1" applyBorder="1" applyAlignment="1" applyProtection="1">
      <alignment horizontal="left" vertical="center" wrapText="1"/>
      <protection locked="0"/>
    </xf>
    <xf numFmtId="0" fontId="32" fillId="4" borderId="10" xfId="0" applyFont="1" applyFill="1" applyBorder="1" applyAlignment="1" applyProtection="1">
      <alignment horizontal="left" vertical="center" wrapText="1"/>
      <protection locked="0"/>
    </xf>
    <xf numFmtId="0" fontId="32" fillId="2" borderId="0" xfId="0" applyFont="1" applyFill="1" applyBorder="1" applyAlignment="1" applyProtection="1">
      <alignment horizontal="left" vertical="center" wrapText="1"/>
    </xf>
    <xf numFmtId="165" fontId="32" fillId="0" borderId="0" xfId="0" applyNumberFormat="1" applyFont="1" applyBorder="1" applyAlignment="1" applyProtection="1">
      <alignment horizontal="left" vertical="center"/>
    </xf>
    <xf numFmtId="0" fontId="42" fillId="2" borderId="0" xfId="0" applyFont="1" applyFill="1" applyBorder="1" applyAlignment="1" applyProtection="1">
      <alignment vertical="center" wrapText="1"/>
    </xf>
    <xf numFmtId="0" fontId="70" fillId="2" borderId="1" xfId="0" applyFont="1" applyFill="1" applyBorder="1" applyAlignment="1" applyProtection="1">
      <alignment horizontal="left" vertical="center" wrapText="1"/>
    </xf>
    <xf numFmtId="0" fontId="70" fillId="2" borderId="1" xfId="0" applyFont="1" applyFill="1" applyBorder="1" applyAlignment="1" applyProtection="1">
      <alignment horizontal="left" vertical="center"/>
    </xf>
    <xf numFmtId="0" fontId="71" fillId="0" borderId="0" xfId="0" applyFont="1" applyBorder="1" applyAlignment="1">
      <alignment vertical="center" wrapText="1"/>
    </xf>
    <xf numFmtId="0" fontId="41" fillId="0" borderId="0" xfId="0" applyFont="1" applyBorder="1" applyAlignment="1">
      <alignment vertical="center" wrapText="1"/>
    </xf>
    <xf numFmtId="20" fontId="32" fillId="2" borderId="0" xfId="0" applyNumberFormat="1" applyFont="1" applyFill="1" applyBorder="1" applyAlignment="1" applyProtection="1">
      <alignment horizontal="left" vertical="center" wrapText="1"/>
    </xf>
    <xf numFmtId="1" fontId="14" fillId="2" borderId="21" xfId="2" applyNumberFormat="1" applyFont="1" applyFill="1" applyBorder="1" applyAlignment="1" applyProtection="1">
      <alignment horizontal="center" vertical="top"/>
      <protection locked="0"/>
    </xf>
    <xf numFmtId="1" fontId="14" fillId="2" borderId="18" xfId="2" applyNumberFormat="1" applyFont="1" applyFill="1" applyBorder="1" applyAlignment="1" applyProtection="1">
      <alignment horizontal="center" vertical="top"/>
      <protection locked="0"/>
    </xf>
    <xf numFmtId="1" fontId="62" fillId="2" borderId="18" xfId="2" applyNumberFormat="1" applyFont="1" applyFill="1" applyBorder="1" applyAlignment="1" applyProtection="1">
      <alignment horizontal="center" vertical="top"/>
      <protection locked="0"/>
    </xf>
    <xf numFmtId="1" fontId="14" fillId="0" borderId="18" xfId="2" applyNumberFormat="1" applyFont="1" applyFill="1" applyBorder="1" applyAlignment="1" applyProtection="1">
      <alignment horizontal="center" vertical="top"/>
      <protection locked="0"/>
    </xf>
    <xf numFmtId="1" fontId="14" fillId="0" borderId="22" xfId="2" applyNumberFormat="1" applyFont="1" applyBorder="1" applyAlignment="1" applyProtection="1">
      <alignment horizontal="center" vertical="top"/>
      <protection locked="0"/>
    </xf>
    <xf numFmtId="0" fontId="14" fillId="2" borderId="21" xfId="2" applyFont="1" applyFill="1" applyBorder="1" applyAlignment="1" applyProtection="1">
      <alignment horizontal="center" vertical="top"/>
      <protection locked="0"/>
    </xf>
    <xf numFmtId="0" fontId="14" fillId="0" borderId="18" xfId="2" applyFont="1" applyBorder="1" applyAlignment="1" applyProtection="1">
      <alignment horizontal="center" vertical="top"/>
      <protection locked="0"/>
    </xf>
    <xf numFmtId="0" fontId="14" fillId="2" borderId="18" xfId="2" applyFont="1" applyFill="1" applyBorder="1" applyAlignment="1" applyProtection="1">
      <alignment horizontal="center" vertical="top"/>
      <protection locked="0"/>
    </xf>
    <xf numFmtId="0" fontId="62" fillId="2" borderId="18" xfId="2" applyFont="1" applyFill="1" applyBorder="1" applyAlignment="1" applyProtection="1">
      <alignment horizontal="center" vertical="top"/>
      <protection locked="0"/>
    </xf>
    <xf numFmtId="0" fontId="14" fillId="0" borderId="18" xfId="2" applyFont="1" applyFill="1" applyBorder="1" applyAlignment="1" applyProtection="1">
      <alignment horizontal="center" vertical="top"/>
      <protection locked="0"/>
    </xf>
    <xf numFmtId="0" fontId="14" fillId="0" borderId="22" xfId="2" applyFont="1" applyBorder="1" applyAlignment="1" applyProtection="1">
      <alignment horizontal="center" vertical="top"/>
      <protection locked="0"/>
    </xf>
    <xf numFmtId="0" fontId="30" fillId="0" borderId="0" xfId="0" applyFont="1" applyBorder="1"/>
    <xf numFmtId="0" fontId="30" fillId="0" borderId="0" xfId="0" applyFont="1" applyFill="1" applyBorder="1"/>
    <xf numFmtId="0" fontId="39"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right" vertical="center"/>
    </xf>
    <xf numFmtId="164" fontId="42" fillId="2" borderId="0" xfId="0" applyNumberFormat="1" applyFont="1" applyFill="1" applyBorder="1" applyAlignment="1">
      <alignment vertical="center"/>
    </xf>
    <xf numFmtId="1" fontId="42" fillId="2" borderId="0" xfId="0" applyNumberFormat="1" applyFont="1" applyFill="1" applyBorder="1" applyAlignment="1" applyProtection="1">
      <alignment horizontal="left" vertical="center" wrapText="1"/>
    </xf>
    <xf numFmtId="0" fontId="42" fillId="2" borderId="0" xfId="0" applyFont="1" applyFill="1" applyBorder="1" applyAlignment="1" applyProtection="1">
      <alignment vertical="center"/>
    </xf>
    <xf numFmtId="3" fontId="42" fillId="2" borderId="0" xfId="0" applyNumberFormat="1" applyFont="1" applyFill="1" applyBorder="1" applyAlignment="1" applyProtection="1">
      <alignment horizontal="center" vertical="center"/>
    </xf>
    <xf numFmtId="164" fontId="42" fillId="2" borderId="0" xfId="0" applyNumberFormat="1" applyFont="1" applyFill="1" applyBorder="1" applyAlignment="1" applyProtection="1">
      <alignment horizontal="center" vertical="center"/>
    </xf>
    <xf numFmtId="164" fontId="42" fillId="2" borderId="0" xfId="0" applyNumberFormat="1" applyFont="1" applyFill="1" applyBorder="1" applyAlignment="1" applyProtection="1">
      <alignment vertical="center"/>
    </xf>
    <xf numFmtId="2" fontId="42" fillId="2" borderId="0" xfId="0" applyNumberFormat="1" applyFont="1" applyFill="1" applyBorder="1" applyAlignment="1" applyProtection="1">
      <alignment vertical="center"/>
    </xf>
    <xf numFmtId="2" fontId="42" fillId="2" borderId="0" xfId="0" applyNumberFormat="1" applyFont="1" applyFill="1" applyBorder="1" applyAlignment="1" applyProtection="1">
      <alignment horizontal="right" vertical="center"/>
    </xf>
    <xf numFmtId="0" fontId="42" fillId="2" borderId="0" xfId="0" applyFont="1" applyFill="1" applyBorder="1" applyAlignment="1">
      <alignment horizontal="right" vertical="center"/>
    </xf>
    <xf numFmtId="0" fontId="42" fillId="2" borderId="0" xfId="0" applyFont="1" applyFill="1" applyBorder="1" applyAlignment="1">
      <alignment horizontal="center" vertical="center"/>
    </xf>
    <xf numFmtId="0" fontId="42" fillId="2" borderId="0" xfId="0" applyFont="1" applyFill="1" applyBorder="1" applyAlignment="1">
      <alignment vertical="center"/>
    </xf>
    <xf numFmtId="2" fontId="42" fillId="2" borderId="0" xfId="0" applyNumberFormat="1" applyFont="1" applyFill="1" applyBorder="1" applyAlignment="1">
      <alignment horizontal="right" vertical="center"/>
    </xf>
    <xf numFmtId="0" fontId="38" fillId="2" borderId="0" xfId="0" applyFont="1" applyFill="1" applyBorder="1" applyAlignment="1">
      <alignment vertical="center"/>
    </xf>
    <xf numFmtId="0" fontId="38" fillId="2" borderId="0" xfId="0" applyFont="1" applyFill="1" applyBorder="1" applyAlignment="1" applyProtection="1">
      <alignment vertical="center"/>
    </xf>
    <xf numFmtId="1" fontId="38" fillId="2" borderId="0" xfId="0" applyNumberFormat="1" applyFont="1" applyFill="1" applyBorder="1" applyAlignment="1">
      <alignment vertical="center"/>
    </xf>
    <xf numFmtId="0" fontId="39" fillId="2" borderId="0" xfId="0" applyFont="1" applyFill="1" applyBorder="1" applyAlignment="1" applyProtection="1">
      <alignment vertical="center"/>
    </xf>
    <xf numFmtId="0" fontId="42" fillId="2" borderId="0" xfId="0" applyFont="1" applyFill="1" applyBorder="1" applyAlignment="1" applyProtection="1">
      <alignment horizontal="center" vertical="center"/>
      <protection locked="0"/>
    </xf>
    <xf numFmtId="0" fontId="39" fillId="2" borderId="0" xfId="0" applyFont="1" applyFill="1" applyBorder="1" applyAlignment="1">
      <alignment vertical="center"/>
    </xf>
    <xf numFmtId="0" fontId="14" fillId="7" borderId="18" xfId="2" applyFont="1" applyFill="1" applyBorder="1" applyAlignment="1">
      <alignment horizontal="center" vertical="top"/>
    </xf>
    <xf numFmtId="44" fontId="10" fillId="0" borderId="0" xfId="3" applyFont="1" applyAlignment="1">
      <alignment horizontal="left" wrapText="1"/>
    </xf>
    <xf numFmtId="44" fontId="10" fillId="3" borderId="0" xfId="3" applyFont="1" applyFill="1" applyAlignment="1">
      <alignment horizontal="left" wrapText="1"/>
    </xf>
    <xf numFmtId="44" fontId="32" fillId="2" borderId="9" xfId="3" applyFont="1" applyFill="1" applyBorder="1" applyAlignment="1" applyProtection="1">
      <alignment vertical="center" wrapText="1"/>
      <protection locked="0"/>
    </xf>
    <xf numFmtId="44" fontId="32" fillId="2" borderId="3" xfId="3" applyFont="1" applyFill="1" applyBorder="1" applyAlignment="1" applyProtection="1">
      <alignment vertical="center" wrapText="1"/>
      <protection locked="0"/>
    </xf>
    <xf numFmtId="44" fontId="32" fillId="2" borderId="10" xfId="3" applyFont="1" applyFill="1" applyBorder="1" applyAlignment="1" applyProtection="1">
      <alignment vertical="center" wrapText="1"/>
      <protection locked="0"/>
    </xf>
    <xf numFmtId="0" fontId="32" fillId="4" borderId="9" xfId="0" applyFont="1" applyFill="1" applyBorder="1" applyAlignment="1" applyProtection="1">
      <alignment horizontal="left" vertical="center" wrapText="1"/>
      <protection locked="0"/>
    </xf>
    <xf numFmtId="0" fontId="32" fillId="4" borderId="3" xfId="0" applyFont="1" applyFill="1" applyBorder="1" applyAlignment="1" applyProtection="1">
      <alignment horizontal="left" vertical="center" wrapText="1"/>
      <protection locked="0"/>
    </xf>
    <xf numFmtId="0" fontId="32" fillId="4" borderId="10" xfId="0" applyFont="1" applyFill="1" applyBorder="1" applyAlignment="1" applyProtection="1">
      <alignment horizontal="left" vertical="center" wrapText="1"/>
      <protection locked="0"/>
    </xf>
    <xf numFmtId="49" fontId="32" fillId="4" borderId="9" xfId="0" applyNumberFormat="1" applyFont="1" applyFill="1" applyBorder="1" applyAlignment="1" applyProtection="1">
      <alignment horizontal="left" vertical="center" wrapText="1"/>
      <protection locked="0"/>
    </xf>
    <xf numFmtId="49" fontId="32" fillId="4" borderId="3" xfId="0" applyNumberFormat="1" applyFont="1" applyFill="1" applyBorder="1" applyAlignment="1" applyProtection="1">
      <alignment horizontal="left" vertical="center" wrapText="1"/>
      <protection locked="0"/>
    </xf>
    <xf numFmtId="49" fontId="32" fillId="4" borderId="10" xfId="0" applyNumberFormat="1" applyFont="1" applyFill="1" applyBorder="1" applyAlignment="1" applyProtection="1">
      <alignment horizontal="left" vertical="center" wrapText="1"/>
      <protection locked="0"/>
    </xf>
    <xf numFmtId="44" fontId="32" fillId="3" borderId="9" xfId="3" applyFont="1" applyFill="1" applyBorder="1" applyAlignment="1" applyProtection="1">
      <alignment horizontal="left" vertical="center" wrapText="1"/>
    </xf>
    <xf numFmtId="44" fontId="32" fillId="3" borderId="3" xfId="3" applyFont="1" applyFill="1" applyBorder="1" applyAlignment="1" applyProtection="1">
      <alignment horizontal="left" vertical="center" wrapText="1"/>
    </xf>
    <xf numFmtId="44" fontId="32" fillId="3" borderId="10" xfId="3"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14" fontId="32" fillId="4" borderId="9" xfId="0" applyNumberFormat="1" applyFont="1" applyFill="1" applyBorder="1" applyAlignment="1" applyProtection="1">
      <alignment horizontal="left" vertical="center" wrapText="1"/>
      <protection locked="0"/>
    </xf>
    <xf numFmtId="20" fontId="32" fillId="4" borderId="9" xfId="0" applyNumberFormat="1" applyFont="1" applyFill="1" applyBorder="1" applyAlignment="1" applyProtection="1">
      <alignment horizontal="left" vertical="center" wrapText="1"/>
      <protection locked="0"/>
    </xf>
    <xf numFmtId="0" fontId="69" fillId="4" borderId="9" xfId="0" applyFont="1" applyFill="1" applyBorder="1" applyAlignment="1" applyProtection="1">
      <alignment horizontal="left" vertical="center" wrapText="1"/>
      <protection locked="0"/>
    </xf>
    <xf numFmtId="0" fontId="69" fillId="4" borderId="3" xfId="0" applyFont="1" applyFill="1" applyBorder="1" applyAlignment="1" applyProtection="1">
      <alignment horizontal="left" vertical="center" wrapText="1"/>
      <protection locked="0"/>
    </xf>
    <xf numFmtId="0" fontId="69" fillId="4" borderId="10" xfId="0" applyFont="1" applyFill="1" applyBorder="1" applyAlignment="1" applyProtection="1">
      <alignment horizontal="left" vertical="center" wrapText="1"/>
      <protection locked="0"/>
    </xf>
    <xf numFmtId="0" fontId="70" fillId="4" borderId="9" xfId="0" applyFont="1" applyFill="1" applyBorder="1" applyAlignment="1" applyProtection="1">
      <alignment horizontal="left" vertical="center"/>
      <protection locked="0"/>
    </xf>
    <xf numFmtId="0" fontId="70" fillId="4" borderId="3" xfId="0" applyFont="1" applyFill="1" applyBorder="1" applyAlignment="1" applyProtection="1">
      <alignment horizontal="left" vertical="center"/>
      <protection locked="0"/>
    </xf>
    <xf numFmtId="0" fontId="70" fillId="4" borderId="10" xfId="0" applyFont="1" applyFill="1" applyBorder="1" applyAlignment="1" applyProtection="1">
      <alignment horizontal="left" vertical="center"/>
      <protection locked="0"/>
    </xf>
    <xf numFmtId="0" fontId="43" fillId="2" borderId="1" xfId="0" applyFont="1" applyFill="1" applyBorder="1" applyAlignment="1" applyProtection="1">
      <alignment horizontal="left" vertical="center" wrapText="1"/>
    </xf>
    <xf numFmtId="14" fontId="30" fillId="0" borderId="0" xfId="0" applyNumberFormat="1"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20" fontId="30" fillId="4" borderId="0" xfId="0" applyNumberFormat="1" applyFont="1" applyFill="1" applyBorder="1" applyAlignment="1" applyProtection="1">
      <alignment horizontal="left" vertical="center" wrapText="1"/>
      <protection locked="0"/>
    </xf>
    <xf numFmtId="0" fontId="30" fillId="4" borderId="0" xfId="0" applyFont="1" applyFill="1" applyBorder="1" applyAlignment="1" applyProtection="1">
      <alignment horizontal="left" vertical="center" wrapText="1"/>
      <protection locked="0"/>
    </xf>
    <xf numFmtId="14" fontId="30" fillId="0" borderId="0" xfId="0" applyNumberFormat="1"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44" fontId="32" fillId="4" borderId="9" xfId="3" applyFont="1" applyFill="1" applyBorder="1" applyAlignment="1" applyProtection="1">
      <alignment horizontal="left" vertical="center" wrapText="1"/>
      <protection locked="0"/>
    </xf>
    <xf numFmtId="44" fontId="32" fillId="4" borderId="3" xfId="3" applyFont="1" applyFill="1" applyBorder="1" applyAlignment="1" applyProtection="1">
      <alignment horizontal="left" vertical="center" wrapText="1"/>
      <protection locked="0"/>
    </xf>
    <xf numFmtId="44" fontId="32" fillId="4" borderId="10" xfId="3" applyFont="1" applyFill="1" applyBorder="1" applyAlignment="1" applyProtection="1">
      <alignment horizontal="left" vertical="center" wrapText="1"/>
      <protection locked="0"/>
    </xf>
    <xf numFmtId="0" fontId="39" fillId="2" borderId="0" xfId="0" applyFont="1" applyFill="1" applyBorder="1" applyAlignment="1" applyProtection="1">
      <alignment horizontal="left" vertical="center" wrapText="1"/>
    </xf>
    <xf numFmtId="0" fontId="39" fillId="2" borderId="0" xfId="0" applyFont="1" applyFill="1" applyBorder="1" applyAlignment="1" applyProtection="1">
      <alignment horizontal="center" vertical="center" wrapText="1"/>
    </xf>
    <xf numFmtId="0" fontId="36" fillId="0" borderId="0" xfId="0" applyFont="1" applyBorder="1" applyAlignment="1" applyProtection="1">
      <alignment horizontal="left" vertical="center" wrapText="1"/>
    </xf>
    <xf numFmtId="0" fontId="36" fillId="0" borderId="0" xfId="0" applyFont="1" applyBorder="1" applyAlignment="1" applyProtection="1">
      <alignment horizontal="center" vertical="center" wrapText="1"/>
    </xf>
    <xf numFmtId="0" fontId="32" fillId="2" borderId="7"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164" fontId="32" fillId="0" borderId="7" xfId="0" applyNumberFormat="1" applyFont="1" applyBorder="1" applyAlignment="1">
      <alignment horizontal="right" vertical="center"/>
    </xf>
    <xf numFmtId="164" fontId="32" fillId="0" borderId="0" xfId="0" applyNumberFormat="1" applyFont="1" applyBorder="1" applyAlignment="1">
      <alignment horizontal="right" vertical="center"/>
    </xf>
    <xf numFmtId="164" fontId="32" fillId="0" borderId="8" xfId="0" applyNumberFormat="1" applyFont="1" applyBorder="1" applyAlignment="1">
      <alignment horizontal="right" vertical="center"/>
    </xf>
    <xf numFmtId="44" fontId="32" fillId="0" borderId="7" xfId="3" applyFont="1" applyBorder="1" applyAlignment="1">
      <alignment horizontal="center" vertical="center"/>
    </xf>
    <xf numFmtId="44" fontId="32" fillId="0" borderId="0" xfId="3" applyFont="1" applyBorder="1" applyAlignment="1">
      <alignment horizontal="center" vertical="center"/>
    </xf>
    <xf numFmtId="44" fontId="32" fillId="0" borderId="8" xfId="3" applyFont="1" applyBorder="1" applyAlignment="1">
      <alignment horizontal="center" vertical="center"/>
    </xf>
    <xf numFmtId="0" fontId="32" fillId="2" borderId="7" xfId="0" applyFont="1" applyFill="1" applyBorder="1" applyAlignment="1" applyProtection="1">
      <alignment horizontal="left" vertical="center"/>
    </xf>
    <xf numFmtId="0" fontId="32" fillId="2" borderId="0" xfId="0" applyFont="1" applyFill="1" applyBorder="1" applyAlignment="1" applyProtection="1">
      <alignment horizontal="left" vertical="center"/>
    </xf>
    <xf numFmtId="0" fontId="36" fillId="0" borderId="0" xfId="0" applyFont="1" applyBorder="1" applyAlignment="1">
      <alignment horizontal="left" vertical="center" wrapText="1"/>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6" fillId="0" borderId="10" xfId="0" applyFont="1" applyBorder="1" applyAlignment="1">
      <alignment horizontal="center" vertical="center"/>
    </xf>
    <xf numFmtId="0" fontId="32" fillId="0" borderId="5"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164" fontId="32" fillId="0" borderId="7" xfId="0" applyNumberFormat="1" applyFont="1" applyBorder="1" applyAlignment="1">
      <alignment horizontal="center" vertical="center"/>
    </xf>
    <xf numFmtId="164" fontId="32" fillId="0" borderId="0" xfId="0" applyNumberFormat="1" applyFont="1" applyBorder="1" applyAlignment="1">
      <alignment horizontal="center" vertical="center"/>
    </xf>
    <xf numFmtId="164" fontId="32" fillId="0" borderId="8" xfId="0" applyNumberFormat="1" applyFont="1" applyBorder="1" applyAlignment="1">
      <alignment horizontal="center" vertical="center"/>
    </xf>
    <xf numFmtId="0" fontId="32" fillId="3" borderId="9"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0" fontId="32" fillId="3" borderId="10" xfId="0" applyFont="1" applyFill="1" applyBorder="1" applyAlignment="1" applyProtection="1">
      <alignment horizontal="center" vertical="center"/>
      <protection locked="0"/>
    </xf>
    <xf numFmtId="0" fontId="36" fillId="0" borderId="7" xfId="0" applyFont="1" applyBorder="1" applyAlignment="1">
      <alignment horizontal="left" vertical="center" wrapText="1"/>
    </xf>
    <xf numFmtId="0" fontId="32" fillId="0" borderId="0" xfId="0" applyFont="1" applyBorder="1" applyAlignment="1">
      <alignment horizontal="center" vertical="center"/>
    </xf>
    <xf numFmtId="0" fontId="13" fillId="3" borderId="34" xfId="2" applyFont="1" applyFill="1" applyBorder="1" applyAlignment="1">
      <alignment horizontal="center" vertical="center" wrapText="1"/>
    </xf>
    <xf numFmtId="0" fontId="13" fillId="3" borderId="35" xfId="2" applyFont="1" applyFill="1" applyBorder="1" applyAlignment="1">
      <alignment vertical="center" wrapText="1"/>
    </xf>
    <xf numFmtId="0" fontId="13" fillId="3" borderId="36" xfId="2" applyFont="1" applyFill="1" applyBorder="1" applyAlignment="1">
      <alignment vertical="center" wrapText="1"/>
    </xf>
    <xf numFmtId="0" fontId="13" fillId="3" borderId="29" xfId="2" applyFont="1" applyFill="1" applyBorder="1" applyAlignment="1">
      <alignment horizontal="center" vertical="center" wrapText="1"/>
    </xf>
    <xf numFmtId="0" fontId="13" fillId="3" borderId="30" xfId="2" applyFont="1" applyFill="1" applyBorder="1" applyAlignment="1">
      <alignment horizontal="center" vertical="center" wrapText="1"/>
    </xf>
    <xf numFmtId="0" fontId="13" fillId="3" borderId="31" xfId="2" applyFont="1" applyFill="1" applyBorder="1" applyAlignment="1">
      <alignment horizontal="center" vertical="center" wrapText="1"/>
    </xf>
    <xf numFmtId="0" fontId="13" fillId="3" borderId="37" xfId="2" applyFont="1" applyFill="1" applyBorder="1" applyAlignment="1">
      <alignment horizontal="center" vertical="center" wrapText="1"/>
    </xf>
    <xf numFmtId="0" fontId="13" fillId="3" borderId="38" xfId="2" applyFont="1" applyFill="1" applyBorder="1" applyAlignment="1">
      <alignment horizontal="center" vertical="center" wrapText="1"/>
    </xf>
    <xf numFmtId="0" fontId="32" fillId="2" borderId="0" xfId="0" applyFont="1" applyFill="1" applyBorder="1" applyAlignment="1" applyProtection="1">
      <alignment horizontal="center" vertical="center"/>
      <protection locked="0"/>
    </xf>
    <xf numFmtId="0" fontId="32" fillId="0" borderId="4" xfId="0" applyFont="1" applyBorder="1" applyAlignment="1">
      <alignment horizontal="left" vertical="center" wrapText="1"/>
    </xf>
    <xf numFmtId="0" fontId="32" fillId="3" borderId="0" xfId="0" applyFont="1" applyFill="1" applyBorder="1" applyAlignment="1">
      <alignment horizontal="left" vertical="center" wrapText="1"/>
    </xf>
    <xf numFmtId="0" fontId="32" fillId="0" borderId="0" xfId="0" applyFont="1" applyBorder="1" applyAlignment="1">
      <alignment horizontal="left" vertical="center" wrapText="1"/>
    </xf>
    <xf numFmtId="0" fontId="32" fillId="2" borderId="0" xfId="0" applyFont="1" applyFill="1" applyBorder="1" applyAlignment="1" applyProtection="1">
      <alignment horizontal="left" vertical="center" wrapText="1"/>
      <protection locked="0"/>
    </xf>
    <xf numFmtId="0" fontId="36" fillId="0" borderId="0" xfId="0" applyFont="1" applyBorder="1" applyAlignment="1">
      <alignment horizontal="center" vertical="center"/>
    </xf>
  </cellXfs>
  <cellStyles count="4">
    <cellStyle name="Komma 2" xfId="1" xr:uid="{00000000-0005-0000-0000-000000000000}"/>
    <cellStyle name="Standard" xfId="0" builtinId="0"/>
    <cellStyle name="Standard 2" xfId="2" xr:uid="{00000000-0005-0000-0000-000002000000}"/>
    <cellStyle name="Währung"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Drop" dropLines="25" dropStyle="combo" dx="22" fmlaLink="$E$21" fmlaRange="Auslandsreisepauschalen!$B$7:$G$233" noThreeD="1" sel="1" val="0"/>
</file>

<file path=xl/ctrlProps/ctrlProp11.xml><?xml version="1.0" encoding="utf-8"?>
<formControlPr xmlns="http://schemas.microsoft.com/office/spreadsheetml/2009/9/main" objectType="Drop" dropLines="25" dropStyle="combo" dx="22" fmlaLink="$E$33" fmlaRange="Auslandsreisepauschalen!$B$7:$G$235" noThreeD="1" sel="1" val="0"/>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Drop" dropStyle="combo" dx="22" fmlaLink="$Q$26" fmlaRange="$B$126:$B$130" noThreeD="1" sel="1" val="0"/>
</file>

<file path=xl/ctrlProps/ctrlProp4.xml><?xml version="1.0" encoding="utf-8"?>
<formControlPr xmlns="http://schemas.microsoft.com/office/spreadsheetml/2009/9/main" objectType="CheckBox" fmlaLink="$L$26" lockText="1" noThreeD="1"/>
</file>

<file path=xl/ctrlProps/ctrlProp5.xml><?xml version="1.0" encoding="utf-8"?>
<formControlPr xmlns="http://schemas.microsoft.com/office/spreadsheetml/2009/9/main" objectType="CheckBox" fmlaLink="$O$37" lockText="1" noThreeD="1"/>
</file>

<file path=xl/ctrlProps/ctrlProp6.xml><?xml version="1.0" encoding="utf-8"?>
<formControlPr xmlns="http://schemas.microsoft.com/office/spreadsheetml/2009/9/main" objectType="Drop" dropLines="25" dropStyle="combo" dx="22" fmlaLink="$A$25" fmlaRange="Auslandsreisepauschalen!$B$7:$G$232" noThreeD="1" sel="1" val="0"/>
</file>

<file path=xl/ctrlProps/ctrlProp7.xml><?xml version="1.0" encoding="utf-8"?>
<formControlPr xmlns="http://schemas.microsoft.com/office/spreadsheetml/2009/9/main" objectType="Drop" dropLines="25" dropStyle="combo" dx="22" fmlaLink="$A$27" fmlaRange="Auslandsreisepauschalen!$B$7:$G$232" noThreeD="1" sel="1" val="0"/>
</file>

<file path=xl/ctrlProps/ctrlProp8.xml><?xml version="1.0" encoding="utf-8"?>
<formControlPr xmlns="http://schemas.microsoft.com/office/spreadsheetml/2009/9/main" objectType="Drop" dropLines="25" dropStyle="combo" dx="22" fmlaLink="$A$29" fmlaRange="Auslandsreisepauschalen!$B$7:$G$232" noThreeD="1" sel="1" val="0"/>
</file>

<file path=xl/ctrlProps/ctrlProp9.xml><?xml version="1.0" encoding="utf-8"?>
<formControlPr xmlns="http://schemas.microsoft.com/office/spreadsheetml/2009/9/main" objectType="Drop" dropLines="25" dropStyle="combo" dx="22" fmlaLink="$A$31" fmlaRange="Auslandsreisepauschalen!$B$7:$G$232"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359</xdr:row>
          <xdr:rowOff>0</xdr:rowOff>
        </xdr:from>
        <xdr:to>
          <xdr:col>3</xdr:col>
          <xdr:colOff>609600</xdr:colOff>
          <xdr:row>360</xdr:row>
          <xdr:rowOff>19050</xdr:rowOff>
        </xdr:to>
        <xdr:sp macro="" textlink="">
          <xdr:nvSpPr>
            <xdr:cNvPr id="11275" name="Button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Zurück zu den Reisedaten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19050</xdr:colOff>
          <xdr:row>360</xdr:row>
          <xdr:rowOff>123825</xdr:rowOff>
        </xdr:from>
        <xdr:to>
          <xdr:col>3</xdr:col>
          <xdr:colOff>600075</xdr:colOff>
          <xdr:row>361</xdr:row>
          <xdr:rowOff>142875</xdr:rowOff>
        </xdr:to>
        <xdr:sp macro="" textlink="">
          <xdr:nvSpPr>
            <xdr:cNvPr id="11276" name="Button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Zurück zur Bedienungsanleitung</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2333625</xdr:colOff>
          <xdr:row>24</xdr:row>
          <xdr:rowOff>0</xdr:rowOff>
        </xdr:from>
        <xdr:to>
          <xdr:col>11</xdr:col>
          <xdr:colOff>9525</xdr:colOff>
          <xdr:row>25</xdr:row>
          <xdr:rowOff>9525</xdr:rowOff>
        </xdr:to>
        <xdr:sp macro="" textlink="">
          <xdr:nvSpPr>
            <xdr:cNvPr id="5213" name="Drop Down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76200</xdr:colOff>
      <xdr:row>32</xdr:row>
      <xdr:rowOff>219075</xdr:rowOff>
    </xdr:from>
    <xdr:to>
      <xdr:col>13</xdr:col>
      <xdr:colOff>609600</xdr:colOff>
      <xdr:row>35</xdr:row>
      <xdr:rowOff>104775</xdr:rowOff>
    </xdr:to>
    <xdr:sp macro="" textlink="">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76200" y="7029450"/>
          <a:ext cx="8858250" cy="628650"/>
        </a:xfrm>
        <a:prstGeom prst="rect">
          <a:avLst/>
        </a:prstGeom>
        <a:solidFill>
          <a:schemeClr val="bg1"/>
        </a:solidFill>
        <a:ln>
          <a:noFill/>
        </a:ln>
      </xdr:spPr>
      <xdr:txBody>
        <a:bodyPr vertOverflow="clip" wrap="square" lIns="27432" tIns="18288" rIns="0" bIns="0" anchor="t" upright="1"/>
        <a:lstStyle/>
        <a:p>
          <a:pPr algn="l" rtl="0">
            <a:defRPr sz="1000"/>
          </a:pPr>
          <a:r>
            <a:rPr lang="de-DE" sz="800" b="0" i="0" u="none" strike="noStrike" baseline="0">
              <a:solidFill>
                <a:srgbClr val="666666"/>
              </a:solidFill>
              <a:latin typeface="Verdana"/>
              <a:ea typeface="Verdana"/>
              <a:cs typeface="Verdana"/>
            </a:rPr>
            <a:t>Das Tool wurde nach bestem Wissen, jedoch ohne Gewähr erstellt. Für mögliche Schäden, die im Zusammenhang mit dem Einsatz des Tools stehen könnten, wird keine Gewährleistung übernommen.</a:t>
          </a:r>
        </a:p>
      </xdr:txBody>
    </xdr:sp>
    <xdr:clientData/>
  </xdr:twoCellAnchor>
  <mc:AlternateContent xmlns:mc="http://schemas.openxmlformats.org/markup-compatibility/2006">
    <mc:Choice xmlns:a14="http://schemas.microsoft.com/office/drawing/2010/main" Requires="a14">
      <xdr:twoCellAnchor editAs="oneCell">
        <xdr:from>
          <xdr:col>1</xdr:col>
          <xdr:colOff>2305050</xdr:colOff>
          <xdr:row>25</xdr:row>
          <xdr:rowOff>104775</xdr:rowOff>
        </xdr:from>
        <xdr:to>
          <xdr:col>10</xdr:col>
          <xdr:colOff>180975</xdr:colOff>
          <xdr:row>29</xdr:row>
          <xdr:rowOff>85725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Übernachtungspauschale für Berufskraftfahrer berücksichtigen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34</xdr:row>
          <xdr:rowOff>104775</xdr:rowOff>
        </xdr:from>
        <xdr:to>
          <xdr:col>12</xdr:col>
          <xdr:colOff>0</xdr:colOff>
          <xdr:row>34</xdr:row>
          <xdr:rowOff>352425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solidFill>
              <a:srgbClr val="F8F8F8"/>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Mitternachtsregelung anwenden</a:t>
              </a:r>
            </a:p>
          </xdr:txBody>
        </xdr:sp>
        <xdr:clientData/>
      </xdr:twoCellAnchor>
    </mc:Choice>
    <mc:Fallback/>
  </mc:AlternateContent>
  <xdr:twoCellAnchor>
    <xdr:from>
      <xdr:col>1</xdr:col>
      <xdr:colOff>1714500</xdr:colOff>
      <xdr:row>25</xdr:row>
      <xdr:rowOff>104775</xdr:rowOff>
    </xdr:from>
    <xdr:to>
      <xdr:col>1</xdr:col>
      <xdr:colOff>2228850</xdr:colOff>
      <xdr:row>25</xdr:row>
      <xdr:rowOff>150494</xdr:rowOff>
    </xdr:to>
    <xdr:sp macro="" textlink="">
      <xdr:nvSpPr>
        <xdr:cNvPr id="2" name="Pfeil nach rechts 1">
          <a:extLst>
            <a:ext uri="{FF2B5EF4-FFF2-40B4-BE49-F238E27FC236}">
              <a16:creationId xmlns:a16="http://schemas.microsoft.com/office/drawing/2014/main" id="{00000000-0008-0000-0200-000002000000}"/>
            </a:ext>
          </a:extLst>
        </xdr:cNvPr>
        <xdr:cNvSpPr/>
      </xdr:nvSpPr>
      <xdr:spPr>
        <a:xfrm>
          <a:off x="1885950" y="3648075"/>
          <a:ext cx="51435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13</xdr:col>
      <xdr:colOff>114299</xdr:colOff>
      <xdr:row>34</xdr:row>
      <xdr:rowOff>95250</xdr:rowOff>
    </xdr:from>
    <xdr:to>
      <xdr:col>17</xdr:col>
      <xdr:colOff>752475</xdr:colOff>
      <xdr:row>37</xdr:row>
      <xdr:rowOff>406400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8000999" y="5505450"/>
          <a:ext cx="7029451" cy="124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mn-lt"/>
              <a:ea typeface="+mn-ea"/>
              <a:cs typeface="+mn-cs"/>
            </a:rPr>
            <a:t>Für den Fall, dass Sie eine </a:t>
          </a:r>
          <a:r>
            <a:rPr lang="de-DE" sz="1100" b="1" i="0" u="none" strike="noStrike">
              <a:solidFill>
                <a:schemeClr val="dk1"/>
              </a:solidFill>
              <a:effectLst/>
              <a:latin typeface="+mn-lt"/>
              <a:ea typeface="+mn-ea"/>
              <a:cs typeface="+mn-cs"/>
            </a:rPr>
            <a:t>Reise über Mitternacht ohne Übernachtung </a:t>
          </a:r>
          <a:r>
            <a:rPr lang="de-DE" sz="1100" b="0" i="0" u="none" strike="noStrike">
              <a:solidFill>
                <a:schemeClr val="dk1"/>
              </a:solidFill>
              <a:effectLst/>
              <a:latin typeface="+mn-lt"/>
              <a:ea typeface="+mn-ea"/>
              <a:cs typeface="+mn-cs"/>
            </a:rPr>
            <a:t>durchgeführt haben, haken Sie bitte das Kontrollkästchen </a:t>
          </a:r>
          <a:r>
            <a:rPr lang="de-DE"/>
            <a:t> </a:t>
          </a:r>
          <a:r>
            <a:rPr lang="de-DE" sz="1100" b="0" i="1" u="none" strike="noStrike">
              <a:solidFill>
                <a:schemeClr val="dk1"/>
              </a:solidFill>
              <a:effectLst/>
              <a:latin typeface="+mn-lt"/>
              <a:ea typeface="+mn-ea"/>
              <a:cs typeface="+mn-cs"/>
            </a:rPr>
            <a:t>Mitternachtsregelung anwenden </a:t>
          </a:r>
          <a:r>
            <a:rPr lang="de-DE" sz="1100" b="0" i="0" u="none" strike="noStrike">
              <a:solidFill>
                <a:schemeClr val="dk1"/>
              </a:solidFill>
              <a:effectLst/>
              <a:latin typeface="+mn-lt"/>
              <a:ea typeface="+mn-ea"/>
              <a:cs typeface="+mn-cs"/>
            </a:rPr>
            <a:t>ab. Diese Angabe ist für eine korrekte Abrechnung Ihrer Reise zwingend notwendig.</a:t>
          </a:r>
          <a:r>
            <a:rPr lang="de-DE"/>
            <a:t> </a:t>
          </a:r>
        </a:p>
        <a:p>
          <a:r>
            <a:rPr lang="de-DE" sz="1100"/>
            <a:t>Hintergrund: Nach der sog. Mitternachtsregelung dürfen die Abwesenheitszeiten bei Auswärtstätigkeiten, die sich ohne Übernachtung auf 2 Kalendertage verteilen, zusammengerechnet werden. Die zutreffende Verpflegungspauschale bestimmt sich hier bei kalendertagübergreifenden Arbeiten, nicht nach dem einzelnen Kalendertag, sondern durch Zusammenrechnen der beiden Tage nach der gesamten Abwesenheit.</a:t>
          </a:r>
        </a:p>
      </xdr:txBody>
    </xdr:sp>
    <xdr:clientData/>
  </xdr:twoCellAnchor>
  <xdr:twoCellAnchor>
    <xdr:from>
      <xdr:col>13</xdr:col>
      <xdr:colOff>104775</xdr:colOff>
      <xdr:row>10</xdr:row>
      <xdr:rowOff>66040</xdr:rowOff>
    </xdr:from>
    <xdr:to>
      <xdr:col>17</xdr:col>
      <xdr:colOff>657226</xdr:colOff>
      <xdr:row>13</xdr:row>
      <xdr:rowOff>83184</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7991475" y="1685290"/>
          <a:ext cx="6943726" cy="455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Informationen zu den Auslandsreisepauschalen finden Sie in der gleichnamigen Tabelle</a:t>
          </a:r>
          <a:r>
            <a:rPr lang="de-DE" sz="1100">
              <a:solidFill>
                <a:sysClr val="windowText" lastClr="000000"/>
              </a:solidFill>
            </a:rPr>
            <a:t>. (Diese ist im Dokument ausge-blendet,</a:t>
          </a:r>
          <a:r>
            <a:rPr lang="de-DE" sz="1100" baseline="0">
              <a:solidFill>
                <a:sysClr val="windowText" lastClr="000000"/>
              </a:solidFill>
            </a:rPr>
            <a:t> kann aber mit einem Klick mit der rechten Maustaste in der Leiste der Reiter </a:t>
          </a:r>
          <a:r>
            <a:rPr lang="de-DE" sz="1100">
              <a:solidFill>
                <a:sysClr val="windowText" lastClr="000000"/>
              </a:solidFill>
            </a:rPr>
            <a:t>eingeblendet werden.)</a:t>
          </a:r>
        </a:p>
      </xdr:txBody>
    </xdr:sp>
    <xdr:clientData/>
  </xdr:twoCellAnchor>
  <xdr:twoCellAnchor>
    <xdr:from>
      <xdr:col>12</xdr:col>
      <xdr:colOff>85725</xdr:colOff>
      <xdr:row>34</xdr:row>
      <xdr:rowOff>161925</xdr:rowOff>
    </xdr:from>
    <xdr:to>
      <xdr:col>13</xdr:col>
      <xdr:colOff>9525</xdr:colOff>
      <xdr:row>34</xdr:row>
      <xdr:rowOff>342900</xdr:rowOff>
    </xdr:to>
    <xdr:sp macro="" textlink="">
      <xdr:nvSpPr>
        <xdr:cNvPr id="4" name="Pfeil: nach rechts 3">
          <a:extLst>
            <a:ext uri="{FF2B5EF4-FFF2-40B4-BE49-F238E27FC236}">
              <a16:creationId xmlns:a16="http://schemas.microsoft.com/office/drawing/2014/main" id="{00000000-0008-0000-0200-000004000000}"/>
            </a:ext>
          </a:extLst>
        </xdr:cNvPr>
        <xdr:cNvSpPr/>
      </xdr:nvSpPr>
      <xdr:spPr>
        <a:xfrm>
          <a:off x="7648575" y="5572125"/>
          <a:ext cx="247650" cy="180975"/>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12</xdr:col>
      <xdr:colOff>114300</xdr:colOff>
      <xdr:row>11</xdr:row>
      <xdr:rowOff>38100</xdr:rowOff>
    </xdr:from>
    <xdr:to>
      <xdr:col>13</xdr:col>
      <xdr:colOff>38100</xdr:colOff>
      <xdr:row>11</xdr:row>
      <xdr:rowOff>219075</xdr:rowOff>
    </xdr:to>
    <xdr:sp macro="" textlink="">
      <xdr:nvSpPr>
        <xdr:cNvPr id="7" name="Pfeil: nach rechts 6">
          <a:extLst>
            <a:ext uri="{FF2B5EF4-FFF2-40B4-BE49-F238E27FC236}">
              <a16:creationId xmlns:a16="http://schemas.microsoft.com/office/drawing/2014/main" id="{00000000-0008-0000-0200-000007000000}"/>
            </a:ext>
          </a:extLst>
        </xdr:cNvPr>
        <xdr:cNvSpPr/>
      </xdr:nvSpPr>
      <xdr:spPr>
        <a:xfrm>
          <a:off x="7677150" y="1752600"/>
          <a:ext cx="247650" cy="180975"/>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24</xdr:row>
          <xdr:rowOff>19050</xdr:rowOff>
        </xdr:from>
        <xdr:to>
          <xdr:col>1</xdr:col>
          <xdr:colOff>2276475</xdr:colOff>
          <xdr:row>25</xdr:row>
          <xdr:rowOff>9525</xdr:rowOff>
        </xdr:to>
        <xdr:sp macro="" textlink="">
          <xdr:nvSpPr>
            <xdr:cNvPr id="19461" name="Drop Down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19050</xdr:rowOff>
        </xdr:from>
        <xdr:to>
          <xdr:col>1</xdr:col>
          <xdr:colOff>2276475</xdr:colOff>
          <xdr:row>27</xdr:row>
          <xdr:rowOff>9525</xdr:rowOff>
        </xdr:to>
        <xdr:sp macro="" textlink="">
          <xdr:nvSpPr>
            <xdr:cNvPr id="19462" name="Drop Down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19050</xdr:rowOff>
        </xdr:from>
        <xdr:to>
          <xdr:col>1</xdr:col>
          <xdr:colOff>2276475</xdr:colOff>
          <xdr:row>29</xdr:row>
          <xdr:rowOff>9525</xdr:rowOff>
        </xdr:to>
        <xdr:sp macro="" textlink="">
          <xdr:nvSpPr>
            <xdr:cNvPr id="19463" name="Drop Down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30</xdr:row>
          <xdr:rowOff>38100</xdr:rowOff>
        </xdr:from>
        <xdr:to>
          <xdr:col>1</xdr:col>
          <xdr:colOff>2266950</xdr:colOff>
          <xdr:row>31</xdr:row>
          <xdr:rowOff>28575</xdr:rowOff>
        </xdr:to>
        <xdr:sp macro="" textlink="">
          <xdr:nvSpPr>
            <xdr:cNvPr id="19464" name="Drop Down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0</xdr:colOff>
      <xdr:row>21</xdr:row>
      <xdr:rowOff>123824</xdr:rowOff>
    </xdr:from>
    <xdr:to>
      <xdr:col>11</xdr:col>
      <xdr:colOff>266700</xdr:colOff>
      <xdr:row>31</xdr:row>
      <xdr:rowOff>133349</xdr:rowOff>
    </xdr:to>
    <xdr:sp macro="" textlink="">
      <xdr:nvSpPr>
        <xdr:cNvPr id="10" name="Geschweifte Klammer rechts 9">
          <a:extLst>
            <a:ext uri="{FF2B5EF4-FFF2-40B4-BE49-F238E27FC236}">
              <a16:creationId xmlns:a16="http://schemas.microsoft.com/office/drawing/2014/main" id="{00000000-0008-0000-0400-00000A000000}"/>
            </a:ext>
          </a:extLst>
        </xdr:cNvPr>
        <xdr:cNvSpPr/>
      </xdr:nvSpPr>
      <xdr:spPr>
        <a:xfrm>
          <a:off x="8896350" y="2543174"/>
          <a:ext cx="266700" cy="24860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de-DE"/>
        </a:p>
      </xdr:txBody>
    </xdr:sp>
    <xdr:clientData/>
  </xdr:twoCellAnchor>
  <xdr:twoCellAnchor>
    <xdr:from>
      <xdr:col>12</xdr:col>
      <xdr:colOff>57149</xdr:colOff>
      <xdr:row>26</xdr:row>
      <xdr:rowOff>152400</xdr:rowOff>
    </xdr:from>
    <xdr:to>
      <xdr:col>13</xdr:col>
      <xdr:colOff>561975</xdr:colOff>
      <xdr:row>28</xdr:row>
      <xdr:rowOff>133350</xdr:rowOff>
    </xdr:to>
    <xdr:sp macro="" textlink="">
      <xdr:nvSpPr>
        <xdr:cNvPr id="11" name="Textfeld 10">
          <a:extLst>
            <a:ext uri="{FF2B5EF4-FFF2-40B4-BE49-F238E27FC236}">
              <a16:creationId xmlns:a16="http://schemas.microsoft.com/office/drawing/2014/main" id="{00000000-0008-0000-0400-00000B000000}"/>
            </a:ext>
          </a:extLst>
        </xdr:cNvPr>
        <xdr:cNvSpPr txBox="1"/>
      </xdr:nvSpPr>
      <xdr:spPr>
        <a:xfrm>
          <a:off x="8820149" y="3314700"/>
          <a:ext cx="1266826"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Angaben ohne An- und</a:t>
          </a:r>
          <a:r>
            <a:rPr lang="de-DE" sz="1100" baseline="0"/>
            <a:t> Abreisetag!</a:t>
          </a:r>
          <a:endParaRPr lang="de-DE" sz="1100"/>
        </a:p>
      </xdr:txBody>
    </xdr:sp>
    <xdr:clientData/>
  </xdr:twoCellAnchor>
  <mc:AlternateContent xmlns:mc="http://schemas.openxmlformats.org/markup-compatibility/2006">
    <mc:Choice xmlns:a14="http://schemas.microsoft.com/office/drawing/2010/main" Requires="a14">
      <xdr:twoCellAnchor editAs="oneCell">
        <xdr:from>
          <xdr:col>1</xdr:col>
          <xdr:colOff>904875</xdr:colOff>
          <xdr:row>20</xdr:row>
          <xdr:rowOff>9525</xdr:rowOff>
        </xdr:from>
        <xdr:to>
          <xdr:col>4</xdr:col>
          <xdr:colOff>361950</xdr:colOff>
          <xdr:row>21</xdr:row>
          <xdr:rowOff>0</xdr:rowOff>
        </xdr:to>
        <xdr:sp macro="" textlink="">
          <xdr:nvSpPr>
            <xdr:cNvPr id="19469" name="Drop Down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32</xdr:row>
          <xdr:rowOff>9525</xdr:rowOff>
        </xdr:from>
        <xdr:to>
          <xdr:col>4</xdr:col>
          <xdr:colOff>66675</xdr:colOff>
          <xdr:row>33</xdr:row>
          <xdr:rowOff>0</xdr:rowOff>
        </xdr:to>
        <xdr:sp macro="" textlink="">
          <xdr:nvSpPr>
            <xdr:cNvPr id="19502" name="Drop Down 46" hidden="1">
              <a:extLst>
                <a:ext uri="{63B3BB69-23CF-44E3-9099-C40C66FF867C}">
                  <a14:compatExt spid="_x0000_s19502"/>
                </a:ext>
                <a:ext uri="{FF2B5EF4-FFF2-40B4-BE49-F238E27FC236}">
                  <a16:creationId xmlns:a16="http://schemas.microsoft.com/office/drawing/2014/main" id="{00000000-0008-0000-0400-00002E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561975</xdr:colOff>
      <xdr:row>9</xdr:row>
      <xdr:rowOff>47625</xdr:rowOff>
    </xdr:from>
    <xdr:to>
      <xdr:col>12</xdr:col>
      <xdr:colOff>742950</xdr:colOff>
      <xdr:row>10</xdr:row>
      <xdr:rowOff>619125</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3448050" y="866775"/>
          <a:ext cx="5915025" cy="62865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Damit keine Nachteile bei der Abrechnung für Sie entstehen, achten Sie bitte bei der Kürzung der Verpflegungspauschale darauf, dass Sie die Mahlzeiten exakt dem richtigen Reisetag zuordnen. Für den Fall, dass Sie keine Verpflegungspauschale erhalten, machen Sie bitte keine Angaben!</a:t>
          </a:r>
        </a:p>
        <a:p>
          <a:endParaRPr lang="de-DE" sz="1100"/>
        </a:p>
        <a:p>
          <a:endParaRPr lang="de-DE" sz="1100"/>
        </a:p>
      </xdr:txBody>
    </xdr:sp>
    <xdr:clientData/>
  </xdr:twoCellAnchor>
  <xdr:twoCellAnchor>
    <xdr:from>
      <xdr:col>14</xdr:col>
      <xdr:colOff>47625</xdr:colOff>
      <xdr:row>7</xdr:row>
      <xdr:rowOff>0</xdr:rowOff>
    </xdr:from>
    <xdr:to>
      <xdr:col>21</xdr:col>
      <xdr:colOff>952500</xdr:colOff>
      <xdr:row>32</xdr:row>
      <xdr:rowOff>171450</xdr:rowOff>
    </xdr:to>
    <xdr:sp macro="" textlink="">
      <xdr:nvSpPr>
        <xdr:cNvPr id="15" name="Textfeld 14">
          <a:extLst>
            <a:ext uri="{FF2B5EF4-FFF2-40B4-BE49-F238E27FC236}">
              <a16:creationId xmlns:a16="http://schemas.microsoft.com/office/drawing/2014/main" id="{00000000-0008-0000-0400-00000F000000}"/>
            </a:ext>
          </a:extLst>
        </xdr:cNvPr>
        <xdr:cNvSpPr txBox="1"/>
      </xdr:nvSpPr>
      <xdr:spPr>
        <a:xfrm>
          <a:off x="10668000" y="762000"/>
          <a:ext cx="6238875" cy="510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Zusatzinformationen im Falle mehrtägiger Anreisen bei Auslandsreisen</a:t>
          </a:r>
        </a:p>
        <a:p>
          <a:endParaRPr lang="de-DE" sz="1100" b="1"/>
        </a:p>
        <a:p>
          <a:r>
            <a:rPr lang="de-DE" sz="1100">
              <a:solidFill>
                <a:schemeClr val="dk1"/>
              </a:solidFill>
              <a:effectLst/>
              <a:latin typeface="+mn-lt"/>
              <a:ea typeface="+mn-ea"/>
              <a:cs typeface="+mn-cs"/>
            </a:rPr>
            <a:t>Bei Auswärtstätigkeiten in verschiedenen ausländischen Staaten gilt für die Ermittlung der Verpflegungspauschalen am An- und Abreisetag Folgendes:</a:t>
          </a:r>
        </a:p>
        <a:p>
          <a:endParaRPr lang="de-DE">
            <a:effectLst/>
          </a:endParaRPr>
        </a:p>
        <a:p>
          <a:r>
            <a:rPr lang="de-DE" sz="1100">
              <a:solidFill>
                <a:schemeClr val="dk1"/>
              </a:solidFill>
              <a:effectLst/>
              <a:latin typeface="+mn-lt"/>
              <a:ea typeface="+mn-ea"/>
              <a:cs typeface="+mn-cs"/>
            </a:rPr>
            <a:t>Bei einer </a:t>
          </a:r>
          <a:r>
            <a:rPr lang="de-DE" sz="1100" b="1">
              <a:solidFill>
                <a:schemeClr val="dk1"/>
              </a:solidFill>
              <a:effectLst/>
              <a:latin typeface="+mn-lt"/>
              <a:ea typeface="+mn-ea"/>
              <a:cs typeface="+mn-cs"/>
            </a:rPr>
            <a:t>Anreise</a:t>
          </a:r>
          <a:r>
            <a:rPr lang="de-DE" sz="1100">
              <a:solidFill>
                <a:schemeClr val="dk1"/>
              </a:solidFill>
              <a:effectLst/>
              <a:latin typeface="+mn-lt"/>
              <a:ea typeface="+mn-ea"/>
              <a:cs typeface="+mn-cs"/>
            </a:rPr>
            <a:t> vom Inland ins Ausland oder vom Ausland ins Inland ist die Verpflegungspauschale des Ortes maßgebend, der </a:t>
          </a:r>
          <a:r>
            <a:rPr lang="de-DE" sz="1100" b="1">
              <a:solidFill>
                <a:schemeClr val="dk1"/>
              </a:solidFill>
              <a:effectLst/>
              <a:latin typeface="+mn-lt"/>
              <a:ea typeface="+mn-ea"/>
              <a:cs typeface="+mn-cs"/>
            </a:rPr>
            <a:t>vor 24 Uhr</a:t>
          </a:r>
          <a:r>
            <a:rPr lang="de-DE" sz="1100">
              <a:solidFill>
                <a:schemeClr val="dk1"/>
              </a:solidFill>
              <a:effectLst/>
              <a:latin typeface="+mn-lt"/>
              <a:ea typeface="+mn-ea"/>
              <a:cs typeface="+mn-cs"/>
            </a:rPr>
            <a:t> erreicht wird.</a:t>
          </a:r>
        </a:p>
        <a:p>
          <a:endParaRPr lang="de-DE" sz="1100" b="0" i="0" u="none" strike="noStrike">
            <a:solidFill>
              <a:schemeClr val="dk1"/>
            </a:solidFill>
            <a:effectLst/>
            <a:latin typeface="+mn-lt"/>
            <a:ea typeface="+mn-ea"/>
            <a:cs typeface="+mn-cs"/>
          </a:endParaRPr>
        </a:p>
        <a:p>
          <a:r>
            <a:rPr lang="de-DE" sz="1100" b="0" i="0" u="none" strike="noStrike">
              <a:solidFill>
                <a:schemeClr val="dk1"/>
              </a:solidFill>
              <a:effectLst/>
              <a:latin typeface="+mn-lt"/>
              <a:ea typeface="+mn-ea"/>
              <a:cs typeface="+mn-cs"/>
            </a:rPr>
            <a:t>Bei </a:t>
          </a:r>
          <a:r>
            <a:rPr lang="de-DE" sz="1100" b="1" i="0" u="none" strike="noStrike">
              <a:solidFill>
                <a:schemeClr val="dk1"/>
              </a:solidFill>
              <a:effectLst/>
              <a:latin typeface="+mn-lt"/>
              <a:ea typeface="+mn-ea"/>
              <a:cs typeface="+mn-cs"/>
            </a:rPr>
            <a:t>Flugreisen</a:t>
          </a:r>
          <a:r>
            <a:rPr lang="de-DE" sz="1100" b="0" i="0" u="none" strike="noStrike">
              <a:solidFill>
                <a:schemeClr val="dk1"/>
              </a:solidFill>
              <a:effectLst/>
              <a:latin typeface="+mn-lt"/>
              <a:ea typeface="+mn-ea"/>
              <a:cs typeface="+mn-cs"/>
            </a:rPr>
            <a:t> gilt ein Land in dem Zeitpunkt als erreicht, in dem das Flugzeug dort landet. Beginnt eine Flugreise am Tag 1 und landet das Flugzeug</a:t>
          </a:r>
          <a:r>
            <a:rPr lang="de-DE"/>
            <a:t> am Zielort erst am nächsten Tag (Tag 2) ist für den Anreisetag (Tag 1) die Inlandspauschale anzusetzen, für den Tag der Landung (Tag 2) das entsprechende Auslandstagesgeld. Etwaige Zwischenlandungen bleiben grundsätzlich unberücksichtigt.   </a:t>
          </a:r>
        </a:p>
        <a:p>
          <a:endParaRPr lang="de-DE" sz="1100"/>
        </a:p>
        <a:p>
          <a:r>
            <a:rPr lang="de-DE" sz="1100"/>
            <a:t>Gleiches gilt, wenn sich z. B. die </a:t>
          </a:r>
          <a:r>
            <a:rPr lang="de-DE" sz="1100" b="1"/>
            <a:t>Anreise mit dem PKW über 2 Tage </a:t>
          </a:r>
          <a:r>
            <a:rPr lang="de-DE" sz="1100"/>
            <a:t>erstreckt. Länder, die anlässlich der Auslandstätigkeit durchfahren werden, sind für die Ermittlung der zutreffenden Auslandspauschalen grundsätzlich nicht zu berücksichtigen. Eine Ausnahme gilt, wenn der Arbeitnehmer auf der Hinreise nicht an seinem Zielort übernachtet, sondern in einem sog. Durchreiseland.</a:t>
          </a:r>
        </a:p>
        <a:p>
          <a:endParaRPr lang="de-DE" sz="1100" b="0" i="0" u="none" strike="noStrike">
            <a:solidFill>
              <a:schemeClr val="dk1"/>
            </a:solidFill>
            <a:effectLst/>
            <a:latin typeface="+mn-lt"/>
            <a:ea typeface="+mn-ea"/>
            <a:cs typeface="+mn-cs"/>
          </a:endParaRPr>
        </a:p>
        <a:p>
          <a:r>
            <a:rPr lang="de-DE" sz="1100" b="0" i="0" u="none" strike="noStrike">
              <a:solidFill>
                <a:schemeClr val="dk1"/>
              </a:solidFill>
              <a:effectLst/>
              <a:latin typeface="+mn-lt"/>
              <a:ea typeface="+mn-ea"/>
              <a:cs typeface="+mn-cs"/>
            </a:rPr>
            <a:t>Eine Besonderheit gilt, sobald sich eine </a:t>
          </a:r>
          <a:r>
            <a:rPr lang="de-DE" sz="1100" b="1" i="0" u="none" strike="noStrike">
              <a:solidFill>
                <a:schemeClr val="dk1"/>
              </a:solidFill>
              <a:effectLst/>
              <a:latin typeface="+mn-lt"/>
              <a:ea typeface="+mn-ea"/>
              <a:cs typeface="+mn-cs"/>
            </a:rPr>
            <a:t>Flugreise über mehr als 2 Kalendertage</a:t>
          </a:r>
          <a:r>
            <a:rPr lang="de-DE" sz="1100" b="0" i="0" u="none" strike="noStrike">
              <a:solidFill>
                <a:schemeClr val="dk1"/>
              </a:solidFill>
              <a:effectLst/>
              <a:latin typeface="+mn-lt"/>
              <a:ea typeface="+mn-ea"/>
              <a:cs typeface="+mn-cs"/>
            </a:rPr>
            <a:t> erstreckt. In diesen Fällen ist für die Tage zwischen Abflug und Landung die</a:t>
          </a:r>
          <a:r>
            <a:rPr lang="de-DE"/>
            <a:t> für Österreich geltende Verpflegungspauschale für eine Abwesenheitsdauer von mind. 24 Stunden anzusetzen. Dies betrifft also nur solche Flüge, die 3 Kalendertage berühren. </a:t>
          </a:r>
        </a:p>
        <a:p>
          <a:endParaRPr lang="de-DE">
            <a:effectLst/>
          </a:endParaRPr>
        </a:p>
        <a:p>
          <a:pPr eaLnBrk="1" fontAlgn="auto" latinLnBrk="0" hangingPunct="1"/>
          <a:r>
            <a:rPr lang="de-DE" sz="1100">
              <a:solidFill>
                <a:schemeClr val="dk1"/>
              </a:solidFill>
              <a:effectLst/>
              <a:latin typeface="+mn-lt"/>
              <a:ea typeface="+mn-ea"/>
              <a:cs typeface="+mn-cs"/>
            </a:rPr>
            <a:t>Bei einer </a:t>
          </a:r>
          <a:r>
            <a:rPr lang="de-DE" sz="1100" b="1">
              <a:solidFill>
                <a:schemeClr val="dk1"/>
              </a:solidFill>
              <a:effectLst/>
              <a:latin typeface="+mn-lt"/>
              <a:ea typeface="+mn-ea"/>
              <a:cs typeface="+mn-cs"/>
            </a:rPr>
            <a:t>Abreise</a:t>
          </a:r>
          <a:r>
            <a:rPr lang="de-DE" sz="1100">
              <a:solidFill>
                <a:schemeClr val="dk1"/>
              </a:solidFill>
              <a:effectLst/>
              <a:latin typeface="+mn-lt"/>
              <a:ea typeface="+mn-ea"/>
              <a:cs typeface="+mn-cs"/>
            </a:rPr>
            <a:t> vom Ausland ins Inland oder vom Inland ins Ausland (= Rückreisetag) ist die Verpflegungspauschale des </a:t>
          </a:r>
          <a:r>
            <a:rPr lang="de-DE" sz="1100" b="1">
              <a:solidFill>
                <a:schemeClr val="dk1"/>
              </a:solidFill>
              <a:effectLst/>
              <a:latin typeface="+mn-lt"/>
              <a:ea typeface="+mn-ea"/>
              <a:cs typeface="+mn-cs"/>
            </a:rPr>
            <a:t>letzten Tätigkeitsortes </a:t>
          </a:r>
          <a:r>
            <a:rPr lang="de-DE" sz="1100">
              <a:solidFill>
                <a:schemeClr val="dk1"/>
              </a:solidFill>
              <a:effectLst/>
              <a:latin typeface="+mn-lt"/>
              <a:ea typeface="+mn-ea"/>
              <a:cs typeface="+mn-cs"/>
            </a:rPr>
            <a:t>maßgebend. Als Tätigkeitsort kommt dabei nur ein Land in Betracht, in dem der Arbeitnehmer tatsächlich beruflich tätig geworden ist. Eine bloße Übernachtung im Rahmen einer Auswärtstätigkeit ist nicht ausreichend. </a:t>
          </a:r>
          <a:r>
            <a:rPr lang="de-DE" sz="1100" b="0" i="0">
              <a:solidFill>
                <a:schemeClr val="dk1"/>
              </a:solidFill>
              <a:effectLst/>
              <a:latin typeface="+mn-lt"/>
              <a:ea typeface="+mn-ea"/>
              <a:cs typeface="+mn-cs"/>
            </a:rPr>
            <a:t>Für die Berechnung der Verpflegungspauschale des Rückreisetags wird automatisch auf den letzten Reiseort abgestellt. Etwaige Abweichungen hiervon müssen manuell erfasst werden.</a:t>
          </a:r>
          <a:r>
            <a:rPr lang="de-DE" sz="1100">
              <a:solidFill>
                <a:schemeClr val="dk1"/>
              </a:solidFill>
              <a:effectLst/>
              <a:latin typeface="+mn-lt"/>
              <a:ea typeface="+mn-ea"/>
              <a:cs typeface="+mn-cs"/>
            </a:rPr>
            <a:t> </a:t>
          </a:r>
          <a:endParaRPr lang="de-DE">
            <a:effectLst/>
          </a:endParaRPr>
        </a:p>
      </xdr:txBody>
    </xdr:sp>
    <xdr:clientData/>
  </xdr:twoCellAnchor>
  <xdr:twoCellAnchor>
    <xdr:from>
      <xdr:col>0</xdr:col>
      <xdr:colOff>142875</xdr:colOff>
      <xdr:row>21</xdr:row>
      <xdr:rowOff>80960</xdr:rowOff>
    </xdr:from>
    <xdr:to>
      <xdr:col>4</xdr:col>
      <xdr:colOff>371474</xdr:colOff>
      <xdr:row>21</xdr:row>
      <xdr:rowOff>323849</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142875" y="2881310"/>
          <a:ext cx="4676774" cy="24288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100"/>
            <a:t>Nur bei</a:t>
          </a:r>
          <a:r>
            <a:rPr lang="de-DE" sz="1100" baseline="0"/>
            <a:t> mehrtägigen Reisen auszufüllen.</a:t>
          </a:r>
          <a:endParaRPr lang="de-DE" sz="1100"/>
        </a:p>
      </xdr:txBody>
    </xdr:sp>
    <xdr:clientData/>
  </xdr:twoCellAnchor>
  <xdr:twoCellAnchor>
    <xdr:from>
      <xdr:col>0</xdr:col>
      <xdr:colOff>142875</xdr:colOff>
      <xdr:row>33</xdr:row>
      <xdr:rowOff>238126</xdr:rowOff>
    </xdr:from>
    <xdr:to>
      <xdr:col>4</xdr:col>
      <xdr:colOff>342899</xdr:colOff>
      <xdr:row>34</xdr:row>
      <xdr:rowOff>85726</xdr:rowOff>
    </xdr:to>
    <xdr:sp macro="" textlink="">
      <xdr:nvSpPr>
        <xdr:cNvPr id="4" name="Rechteck 3">
          <a:extLst>
            <a:ext uri="{FF2B5EF4-FFF2-40B4-BE49-F238E27FC236}">
              <a16:creationId xmlns:a16="http://schemas.microsoft.com/office/drawing/2014/main" id="{00000000-0008-0000-0400-000004000000}"/>
            </a:ext>
          </a:extLst>
        </xdr:cNvPr>
        <xdr:cNvSpPr/>
      </xdr:nvSpPr>
      <xdr:spPr>
        <a:xfrm>
          <a:off x="142875" y="6181726"/>
          <a:ext cx="4648199" cy="9525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304797</xdr:colOff>
      <xdr:row>21</xdr:row>
      <xdr:rowOff>85728</xdr:rowOff>
    </xdr:from>
    <xdr:to>
      <xdr:col>4</xdr:col>
      <xdr:colOff>390525</xdr:colOff>
      <xdr:row>34</xdr:row>
      <xdr:rowOff>66678</xdr:rowOff>
    </xdr:to>
    <xdr:sp macro="" textlink="">
      <xdr:nvSpPr>
        <xdr:cNvPr id="14" name="Rechteck 13">
          <a:extLst>
            <a:ext uri="{FF2B5EF4-FFF2-40B4-BE49-F238E27FC236}">
              <a16:creationId xmlns:a16="http://schemas.microsoft.com/office/drawing/2014/main" id="{00000000-0008-0000-0400-00000E000000}"/>
            </a:ext>
          </a:extLst>
        </xdr:cNvPr>
        <xdr:cNvSpPr/>
      </xdr:nvSpPr>
      <xdr:spPr>
        <a:xfrm rot="5400000">
          <a:off x="3109911" y="4529139"/>
          <a:ext cx="3371850" cy="8572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47620</xdr:colOff>
      <xdr:row>21</xdr:row>
      <xdr:rowOff>76208</xdr:rowOff>
    </xdr:from>
    <xdr:to>
      <xdr:col>1</xdr:col>
      <xdr:colOff>28574</xdr:colOff>
      <xdr:row>34</xdr:row>
      <xdr:rowOff>76204</xdr:rowOff>
    </xdr:to>
    <xdr:sp macro="" textlink="">
      <xdr:nvSpPr>
        <xdr:cNvPr id="16" name="Rechteck 15">
          <a:extLst>
            <a:ext uri="{FF2B5EF4-FFF2-40B4-BE49-F238E27FC236}">
              <a16:creationId xmlns:a16="http://schemas.microsoft.com/office/drawing/2014/main" id="{00000000-0008-0000-0400-000010000000}"/>
            </a:ext>
          </a:extLst>
        </xdr:cNvPr>
        <xdr:cNvSpPr/>
      </xdr:nvSpPr>
      <xdr:spPr>
        <a:xfrm rot="5400000">
          <a:off x="-1571626" y="4495804"/>
          <a:ext cx="3390896" cy="152404"/>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276225</xdr:colOff>
      <xdr:row>21</xdr:row>
      <xdr:rowOff>142875</xdr:rowOff>
    </xdr:from>
    <xdr:to>
      <xdr:col>12</xdr:col>
      <xdr:colOff>9525</xdr:colOff>
      <xdr:row>22</xdr:row>
      <xdr:rowOff>28575</xdr:rowOff>
    </xdr:to>
    <xdr:sp macro="" textlink="">
      <xdr:nvSpPr>
        <xdr:cNvPr id="4" name="Rechteck 3">
          <a:extLst>
            <a:ext uri="{FF2B5EF4-FFF2-40B4-BE49-F238E27FC236}">
              <a16:creationId xmlns:a16="http://schemas.microsoft.com/office/drawing/2014/main" id="{00000000-0008-0000-0500-000004000000}"/>
            </a:ext>
          </a:extLst>
        </xdr:cNvPr>
        <xdr:cNvSpPr/>
      </xdr:nvSpPr>
      <xdr:spPr>
        <a:xfrm>
          <a:off x="447675" y="2609850"/>
          <a:ext cx="7191375" cy="47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1</xdr:col>
      <xdr:colOff>104775</xdr:colOff>
      <xdr:row>21</xdr:row>
      <xdr:rowOff>133350</xdr:rowOff>
    </xdr:from>
    <xdr:to>
      <xdr:col>1</xdr:col>
      <xdr:colOff>352425</xdr:colOff>
      <xdr:row>24</xdr:row>
      <xdr:rowOff>238125</xdr:rowOff>
    </xdr:to>
    <xdr:sp macro="" textlink="">
      <xdr:nvSpPr>
        <xdr:cNvPr id="2" name="Pfeil nach unten 1">
          <a:extLst>
            <a:ext uri="{FF2B5EF4-FFF2-40B4-BE49-F238E27FC236}">
              <a16:creationId xmlns:a16="http://schemas.microsoft.com/office/drawing/2014/main" id="{00000000-0008-0000-0500-000002000000}"/>
            </a:ext>
          </a:extLst>
        </xdr:cNvPr>
        <xdr:cNvSpPr/>
      </xdr:nvSpPr>
      <xdr:spPr>
        <a:xfrm>
          <a:off x="276225" y="2743200"/>
          <a:ext cx="247650" cy="5048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9525</xdr:colOff>
      <xdr:row>6</xdr:row>
      <xdr:rowOff>219075</xdr:rowOff>
    </xdr:from>
    <xdr:to>
      <xdr:col>17</xdr:col>
      <xdr:colOff>114300</xdr:colOff>
      <xdr:row>10</xdr:row>
      <xdr:rowOff>104775</xdr:rowOff>
    </xdr:to>
    <xdr:sp macro="" textlink="">
      <xdr:nvSpPr>
        <xdr:cNvPr id="4" name="Textfeld 3">
          <a:extLst>
            <a:ext uri="{FF2B5EF4-FFF2-40B4-BE49-F238E27FC236}">
              <a16:creationId xmlns:a16="http://schemas.microsoft.com/office/drawing/2014/main" id="{00000000-0008-0000-0600-000004000000}"/>
            </a:ext>
          </a:extLst>
        </xdr:cNvPr>
        <xdr:cNvSpPr txBox="1"/>
      </xdr:nvSpPr>
      <xdr:spPr>
        <a:xfrm>
          <a:off x="9210675" y="923925"/>
          <a:ext cx="46767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Übernimmt der Arbeitgeber die Gesamtrechnung im Rahmen einer Übernachtung (z. B. Übernachtung inklusive Frühstück)</a:t>
          </a:r>
          <a:r>
            <a:rPr lang="de-DE" sz="1100">
              <a:solidFill>
                <a:schemeClr val="dk1"/>
              </a:solidFill>
              <a:effectLst/>
              <a:latin typeface="+mn-lt"/>
              <a:ea typeface="+mn-ea"/>
              <a:cs typeface="+mn-cs"/>
            </a:rPr>
            <a:t>, ist bezüglich enthaltener Mahlzeiten </a:t>
          </a:r>
          <a:r>
            <a:rPr lang="de-DE" sz="1100"/>
            <a:t>von einer unentgeltlich gewährten Mahlzeit auszugehen. Die steuerfreien Verpflegungspauschalen sind entsprechend zu kürzen.</a:t>
          </a:r>
        </a:p>
        <a:p>
          <a:endParaRPr lang="de-DE" sz="1100"/>
        </a:p>
        <a:p>
          <a:endParaRPr lang="de-DE" sz="1100"/>
        </a:p>
      </xdr:txBody>
    </xdr:sp>
    <xdr:clientData/>
  </xdr:twoCellAnchor>
  <xdr:twoCellAnchor>
    <xdr:from>
      <xdr:col>11</xdr:col>
      <xdr:colOff>9524</xdr:colOff>
      <xdr:row>11</xdr:row>
      <xdr:rowOff>76200</xdr:rowOff>
    </xdr:from>
    <xdr:to>
      <xdr:col>17</xdr:col>
      <xdr:colOff>114299</xdr:colOff>
      <xdr:row>20</xdr:row>
      <xdr:rowOff>76200</xdr:rowOff>
    </xdr:to>
    <xdr:sp macro="" textlink="">
      <xdr:nvSpPr>
        <xdr:cNvPr id="5" name="Textfeld 4">
          <a:extLst>
            <a:ext uri="{FF2B5EF4-FFF2-40B4-BE49-F238E27FC236}">
              <a16:creationId xmlns:a16="http://schemas.microsoft.com/office/drawing/2014/main" id="{00000000-0008-0000-0600-000005000000}"/>
            </a:ext>
          </a:extLst>
        </xdr:cNvPr>
        <xdr:cNvSpPr txBox="1"/>
      </xdr:nvSpPr>
      <xdr:spPr>
        <a:xfrm>
          <a:off x="9210674" y="2019300"/>
          <a:ext cx="46767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Bei dienstlichen Reisen kann der Arbeitnehmer nicht zwischen Pauschbeträgen oder Einzelnachweis wählen. Der Arbeitgeber muss die anfallenden Übernachtungskosten durch geeignete Belege nachweisen. Der Werbungskostenabzug in Form der Übernachtungspauschalen ist nicht zulässig. Die Pauschbeträge für Übernachtungskosten sind nur für die steuerfreie Arbeitgebererstattung anzuwenden. </a:t>
          </a:r>
        </a:p>
        <a:p>
          <a:r>
            <a:rPr lang="de-DE" sz="1100"/>
            <a:t>                  </a:t>
          </a:r>
        </a:p>
        <a:p>
          <a:r>
            <a:rPr lang="de-DE" sz="1100"/>
            <a:t>  </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76200</xdr:colOff>
          <xdr:row>2</xdr:row>
          <xdr:rowOff>133350</xdr:rowOff>
        </xdr:from>
        <xdr:to>
          <xdr:col>11</xdr:col>
          <xdr:colOff>123825</xdr:colOff>
          <xdr:row>5</xdr:row>
          <xdr:rowOff>190500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Zurück zur Bedienungs-</a:t>
              </a:r>
            </a:p>
            <a:p>
              <a:pPr algn="ctr" rtl="0">
                <a:defRPr sz="1000"/>
              </a:pPr>
              <a:r>
                <a:rPr lang="de-DE" sz="1000" b="0" i="0" u="none" strike="noStrike" baseline="0">
                  <a:solidFill>
                    <a:srgbClr val="000000"/>
                  </a:solidFill>
                  <a:latin typeface="Arial"/>
                  <a:cs typeface="Arial"/>
                </a:rPr>
                <a:t>anleitung</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104775</xdr:colOff>
          <xdr:row>32</xdr:row>
          <xdr:rowOff>114300</xdr:rowOff>
        </xdr:from>
        <xdr:to>
          <xdr:col>5</xdr:col>
          <xdr:colOff>28575</xdr:colOff>
          <xdr:row>35</xdr:row>
          <xdr:rowOff>66675</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800-00000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Weiter zur Reisekostenabrechnung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514350</xdr:colOff>
          <xdr:row>0</xdr:row>
          <xdr:rowOff>66675</xdr:rowOff>
        </xdr:from>
        <xdr:to>
          <xdr:col>4</xdr:col>
          <xdr:colOff>285750</xdr:colOff>
          <xdr:row>1</xdr:row>
          <xdr:rowOff>200025</xdr:rowOff>
        </xdr:to>
        <xdr:sp macro="" textlink="">
          <xdr:nvSpPr>
            <xdr:cNvPr id="4101" name="Button 5" hidden="1">
              <a:extLst>
                <a:ext uri="{63B3BB69-23CF-44E3-9099-C40C66FF867C}">
                  <a14:compatExt spid="_x0000_s4101"/>
                </a:ext>
                <a:ext uri="{FF2B5EF4-FFF2-40B4-BE49-F238E27FC236}">
                  <a16:creationId xmlns:a16="http://schemas.microsoft.com/office/drawing/2014/main" id="{00000000-0008-0000-0800-00000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Hier klicken, um das Formular als Anlage zur Reisekostenabrechnung zu drucken.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314325</xdr:colOff>
          <xdr:row>0</xdr:row>
          <xdr:rowOff>76200</xdr:rowOff>
        </xdr:from>
        <xdr:to>
          <xdr:col>4</xdr:col>
          <xdr:colOff>685800</xdr:colOff>
          <xdr:row>1</xdr:row>
          <xdr:rowOff>200025</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a:t>
              </a:r>
            </a:p>
          </xdr:txBody>
        </xdr:sp>
        <xdr:clientData fPrintsWithSheet="0"/>
      </xdr:twoCellAnchor>
    </mc:Choice>
    <mc:Fallback/>
  </mc:AlternateContent>
  <xdr:twoCellAnchor>
    <xdr:from>
      <xdr:col>2</xdr:col>
      <xdr:colOff>314325</xdr:colOff>
      <xdr:row>3</xdr:row>
      <xdr:rowOff>247650</xdr:rowOff>
    </xdr:from>
    <xdr:to>
      <xdr:col>2</xdr:col>
      <xdr:colOff>390525</xdr:colOff>
      <xdr:row>3</xdr:row>
      <xdr:rowOff>352425</xdr:rowOff>
    </xdr:to>
    <xdr:sp macro="" textlink="">
      <xdr:nvSpPr>
        <xdr:cNvPr id="2" name="Rechteck 1">
          <a:extLst>
            <a:ext uri="{FF2B5EF4-FFF2-40B4-BE49-F238E27FC236}">
              <a16:creationId xmlns:a16="http://schemas.microsoft.com/office/drawing/2014/main" id="{00000000-0008-0000-0800-000002000000}"/>
            </a:ext>
          </a:extLst>
        </xdr:cNvPr>
        <xdr:cNvSpPr/>
      </xdr:nvSpPr>
      <xdr:spPr>
        <a:xfrm>
          <a:off x="1104900" y="771525"/>
          <a:ext cx="76200" cy="1047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1</xdr:col>
      <xdr:colOff>495300</xdr:colOff>
      <xdr:row>3</xdr:row>
      <xdr:rowOff>238125</xdr:rowOff>
    </xdr:from>
    <xdr:to>
      <xdr:col>1</xdr:col>
      <xdr:colOff>600075</xdr:colOff>
      <xdr:row>4</xdr:row>
      <xdr:rowOff>19050</xdr:rowOff>
    </xdr:to>
    <xdr:sp macro="" textlink="">
      <xdr:nvSpPr>
        <xdr:cNvPr id="3" name="Rechteck 2">
          <a:extLst>
            <a:ext uri="{FF2B5EF4-FFF2-40B4-BE49-F238E27FC236}">
              <a16:creationId xmlns:a16="http://schemas.microsoft.com/office/drawing/2014/main" id="{00000000-0008-0000-0800-000003000000}"/>
            </a:ext>
          </a:extLst>
        </xdr:cNvPr>
        <xdr:cNvSpPr/>
      </xdr:nvSpPr>
      <xdr:spPr>
        <a:xfrm>
          <a:off x="619125" y="762000"/>
          <a:ext cx="104775" cy="1428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0</xdr:col>
      <xdr:colOff>47626</xdr:colOff>
      <xdr:row>32</xdr:row>
      <xdr:rowOff>38100</xdr:rowOff>
    </xdr:from>
    <xdr:to>
      <xdr:col>5</xdr:col>
      <xdr:colOff>276226</xdr:colOff>
      <xdr:row>35</xdr:row>
      <xdr:rowOff>123825</xdr:rowOff>
    </xdr:to>
    <xdr:sp macro="" textlink="">
      <xdr:nvSpPr>
        <xdr:cNvPr id="5" name="Rechteck 4">
          <a:extLst>
            <a:ext uri="{FF2B5EF4-FFF2-40B4-BE49-F238E27FC236}">
              <a16:creationId xmlns:a16="http://schemas.microsoft.com/office/drawing/2014/main" id="{00000000-0008-0000-0800-000005000000}"/>
            </a:ext>
          </a:extLst>
        </xdr:cNvPr>
        <xdr:cNvSpPr/>
      </xdr:nvSpPr>
      <xdr:spPr>
        <a:xfrm>
          <a:off x="47626" y="8134350"/>
          <a:ext cx="7448550" cy="571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238125</xdr:colOff>
      <xdr:row>0</xdr:row>
      <xdr:rowOff>57151</xdr:rowOff>
    </xdr:from>
    <xdr:to>
      <xdr:col>5</xdr:col>
      <xdr:colOff>1</xdr:colOff>
      <xdr:row>1</xdr:row>
      <xdr:rowOff>219076</xdr:rowOff>
    </xdr:to>
    <xdr:sp macro="" textlink="">
      <xdr:nvSpPr>
        <xdr:cNvPr id="9" name="Rechteck 8">
          <a:extLst>
            <a:ext uri="{FF2B5EF4-FFF2-40B4-BE49-F238E27FC236}">
              <a16:creationId xmlns:a16="http://schemas.microsoft.com/office/drawing/2014/main" id="{00000000-0008-0000-0800-000009000000}"/>
            </a:ext>
          </a:extLst>
        </xdr:cNvPr>
        <xdr:cNvSpPr/>
      </xdr:nvSpPr>
      <xdr:spPr>
        <a:xfrm>
          <a:off x="1533525" y="57151"/>
          <a:ext cx="5686426"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1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
    <pageSetUpPr fitToPage="1"/>
  </sheetPr>
  <dimension ref="B1:O368"/>
  <sheetViews>
    <sheetView showGridLines="0" showRowColHeaders="0" showZeros="0" tabSelected="1" zoomScale="200" zoomScaleNormal="200" workbookViewId="0">
      <selection activeCell="B4" sqref="B4:I4"/>
    </sheetView>
  </sheetViews>
  <sheetFormatPr baseColWidth="10" defaultRowHeight="12.75"/>
  <cols>
    <col min="1" max="1" width="3" customWidth="1"/>
    <col min="3" max="3" width="12.7109375" customWidth="1"/>
    <col min="9" max="9" width="12" customWidth="1"/>
  </cols>
  <sheetData>
    <row r="1" spans="2:15">
      <c r="B1" s="232"/>
      <c r="C1" s="232"/>
      <c r="D1" s="232"/>
      <c r="E1" s="232"/>
      <c r="F1" s="232"/>
      <c r="G1" s="232"/>
      <c r="H1" s="232"/>
      <c r="I1" s="232"/>
      <c r="J1" s="232"/>
      <c r="K1" s="232"/>
    </row>
    <row r="2" spans="2:15" ht="15">
      <c r="B2" s="48" t="s">
        <v>443</v>
      </c>
      <c r="C2" s="2"/>
      <c r="D2" s="2"/>
      <c r="E2" s="2"/>
      <c r="F2" s="2"/>
      <c r="G2" s="2"/>
      <c r="H2" s="2"/>
      <c r="I2" s="2"/>
      <c r="J2" s="296"/>
      <c r="K2" s="232"/>
    </row>
    <row r="4" spans="2:15">
      <c r="B4" s="571" t="s">
        <v>477</v>
      </c>
      <c r="C4" s="571"/>
      <c r="D4" s="571"/>
      <c r="E4" s="571"/>
      <c r="F4" s="571"/>
      <c r="G4" s="571"/>
      <c r="H4" s="571"/>
      <c r="I4" s="571"/>
    </row>
    <row r="6" spans="2:15">
      <c r="B6" s="570" t="s">
        <v>284</v>
      </c>
      <c r="C6" s="570"/>
      <c r="D6" s="570"/>
      <c r="E6" s="570"/>
      <c r="F6" s="570"/>
      <c r="G6" s="570"/>
      <c r="H6" s="570"/>
      <c r="I6" s="570"/>
    </row>
    <row r="7" spans="2:15">
      <c r="B7" s="570" t="s">
        <v>285</v>
      </c>
      <c r="C7" s="570"/>
      <c r="D7" s="570"/>
      <c r="E7" s="570"/>
      <c r="F7" s="570"/>
      <c r="G7" s="570"/>
      <c r="H7" s="570"/>
      <c r="I7" s="570"/>
    </row>
    <row r="8" spans="2:15">
      <c r="B8" s="4"/>
      <c r="C8" s="4"/>
      <c r="D8" s="4"/>
      <c r="E8" s="4"/>
      <c r="F8" s="4"/>
      <c r="G8" s="4"/>
    </row>
    <row r="9" spans="2:15">
      <c r="B9" s="350" t="s">
        <v>432</v>
      </c>
      <c r="C9" s="461"/>
      <c r="D9" s="461"/>
      <c r="E9" s="4"/>
      <c r="F9" s="463"/>
      <c r="G9" s="4"/>
      <c r="H9" s="460"/>
      <c r="I9" s="460"/>
    </row>
    <row r="10" spans="2:15">
      <c r="B10" s="350" t="s">
        <v>433</v>
      </c>
      <c r="C10" s="461"/>
      <c r="D10" s="461"/>
      <c r="E10" s="4"/>
      <c r="F10" s="463"/>
      <c r="G10" s="4"/>
      <c r="H10" s="460"/>
      <c r="I10" s="460"/>
      <c r="K10" s="383"/>
      <c r="L10" s="383"/>
      <c r="M10" s="383"/>
      <c r="N10" s="383"/>
      <c r="O10" s="383"/>
    </row>
    <row r="11" spans="2:15">
      <c r="B11" s="350" t="s">
        <v>434</v>
      </c>
      <c r="C11" s="461"/>
      <c r="D11" s="461"/>
      <c r="E11" s="4"/>
      <c r="F11" s="463"/>
      <c r="G11" s="4"/>
      <c r="H11" s="460"/>
      <c r="I11" s="460"/>
      <c r="K11" s="383"/>
      <c r="L11" s="383"/>
      <c r="M11" s="383"/>
      <c r="N11" s="383"/>
      <c r="O11" s="383"/>
    </row>
    <row r="12" spans="2:15">
      <c r="B12" s="350" t="s">
        <v>435</v>
      </c>
      <c r="C12" s="461"/>
      <c r="D12" s="461"/>
      <c r="E12" s="4"/>
      <c r="F12" s="463"/>
      <c r="G12" s="4"/>
      <c r="H12" s="460"/>
      <c r="I12" s="460"/>
      <c r="K12" s="383"/>
      <c r="L12" s="383"/>
      <c r="M12" s="383"/>
      <c r="N12" s="383"/>
      <c r="O12" s="383"/>
    </row>
    <row r="13" spans="2:15">
      <c r="B13" s="350" t="s">
        <v>436</v>
      </c>
      <c r="C13" s="461"/>
      <c r="D13" s="461"/>
      <c r="E13" s="4"/>
      <c r="F13" s="463"/>
      <c r="G13" s="4"/>
      <c r="H13" s="460"/>
      <c r="I13" s="460"/>
    </row>
    <row r="14" spans="2:15">
      <c r="B14" s="350" t="s">
        <v>437</v>
      </c>
      <c r="C14" s="461"/>
      <c r="D14" s="461"/>
      <c r="E14" s="4"/>
      <c r="F14" s="463"/>
      <c r="G14" s="4"/>
      <c r="H14" s="460"/>
      <c r="I14" s="460"/>
    </row>
    <row r="15" spans="2:15">
      <c r="B15" s="4"/>
      <c r="C15" s="4"/>
      <c r="D15" s="4"/>
      <c r="E15" s="4"/>
      <c r="F15" s="4"/>
      <c r="G15" s="4"/>
      <c r="H15" s="460"/>
      <c r="I15" s="460"/>
    </row>
    <row r="16" spans="2:15">
      <c r="B16" s="351" t="s">
        <v>312</v>
      </c>
      <c r="C16" s="4"/>
      <c r="D16" s="4"/>
      <c r="E16" s="4"/>
      <c r="F16" s="4"/>
      <c r="G16" s="4"/>
      <c r="H16" s="460"/>
      <c r="I16" s="460"/>
    </row>
    <row r="17" spans="2:7">
      <c r="B17" s="351"/>
      <c r="C17" s="4"/>
      <c r="D17" s="4"/>
      <c r="E17" s="4"/>
      <c r="F17" s="4"/>
      <c r="G17" s="4"/>
    </row>
    <row r="18" spans="2:7">
      <c r="B18" s="351"/>
    </row>
    <row r="19" spans="2:7">
      <c r="B19" s="352" t="s">
        <v>286</v>
      </c>
    </row>
    <row r="20" spans="2:7">
      <c r="B20" s="351"/>
    </row>
    <row r="21" spans="2:7">
      <c r="B21" s="351" t="s">
        <v>426</v>
      </c>
    </row>
    <row r="23" spans="2:7">
      <c r="B23" s="350" t="s">
        <v>287</v>
      </c>
    </row>
    <row r="24" spans="2:7">
      <c r="B24" s="350" t="s">
        <v>288</v>
      </c>
    </row>
    <row r="25" spans="2:7">
      <c r="B25" s="350" t="s">
        <v>289</v>
      </c>
    </row>
    <row r="26" spans="2:7">
      <c r="B26" s="350" t="s">
        <v>290</v>
      </c>
    </row>
    <row r="27" spans="2:7" hidden="1">
      <c r="B27" s="350"/>
    </row>
    <row r="28" spans="2:7">
      <c r="B28" s="350" t="s">
        <v>333</v>
      </c>
    </row>
    <row r="29" spans="2:7">
      <c r="B29" s="350"/>
    </row>
    <row r="30" spans="2:7">
      <c r="B30" s="351" t="s">
        <v>334</v>
      </c>
    </row>
    <row r="31" spans="2:7">
      <c r="B31" s="351"/>
    </row>
    <row r="32" spans="2:7">
      <c r="B32" s="351" t="s">
        <v>455</v>
      </c>
    </row>
    <row r="33" spans="2:9">
      <c r="B33" s="351" t="s">
        <v>456</v>
      </c>
    </row>
    <row r="34" spans="2:9">
      <c r="B34" s="351"/>
    </row>
    <row r="35" spans="2:9">
      <c r="B35" s="444" t="s">
        <v>473</v>
      </c>
      <c r="C35" s="445"/>
      <c r="D35" s="445"/>
      <c r="E35" s="445"/>
      <c r="F35" s="445"/>
      <c r="G35" s="445"/>
      <c r="H35" s="445"/>
      <c r="I35" s="445"/>
    </row>
    <row r="36" spans="2:9">
      <c r="B36" s="444" t="s">
        <v>476</v>
      </c>
      <c r="C36" s="445"/>
      <c r="D36" s="445"/>
      <c r="E36" s="445"/>
      <c r="F36" s="445"/>
      <c r="G36" s="445"/>
      <c r="H36" s="445"/>
      <c r="I36" s="445"/>
    </row>
    <row r="37" spans="2:9">
      <c r="B37" s="444" t="s">
        <v>427</v>
      </c>
      <c r="C37" s="445"/>
      <c r="D37" s="445"/>
      <c r="E37" s="445"/>
      <c r="F37" s="445"/>
      <c r="G37" s="445"/>
      <c r="H37" s="445"/>
      <c r="I37" s="445"/>
    </row>
    <row r="38" spans="2:9">
      <c r="B38" s="444"/>
      <c r="C38" s="445"/>
      <c r="D38" s="445"/>
      <c r="E38" s="445"/>
      <c r="F38" s="445"/>
      <c r="G38" s="445"/>
      <c r="H38" s="445"/>
      <c r="I38" s="445"/>
    </row>
    <row r="39" spans="2:9">
      <c r="B39" s="444" t="s">
        <v>428</v>
      </c>
      <c r="C39" s="445"/>
      <c r="D39" s="445"/>
      <c r="E39" s="445"/>
      <c r="F39" s="445"/>
      <c r="G39" s="445"/>
      <c r="H39" s="445"/>
      <c r="I39" s="445"/>
    </row>
    <row r="40" spans="2:9">
      <c r="B40" s="466" t="s">
        <v>429</v>
      </c>
      <c r="C40" s="445"/>
      <c r="D40" s="445"/>
      <c r="E40" s="445"/>
      <c r="F40" s="445"/>
      <c r="G40" s="445"/>
      <c r="H40" s="445"/>
      <c r="I40" s="445"/>
    </row>
    <row r="41" spans="2:9">
      <c r="B41" s="466" t="s">
        <v>430</v>
      </c>
      <c r="C41" s="445"/>
      <c r="D41" s="445"/>
      <c r="E41" s="445"/>
      <c r="F41" s="445"/>
      <c r="G41" s="445"/>
      <c r="H41" s="445"/>
      <c r="I41" s="445"/>
    </row>
    <row r="42" spans="2:9">
      <c r="B42" s="466" t="s">
        <v>474</v>
      </c>
      <c r="C42" s="445"/>
      <c r="D42" s="445"/>
      <c r="E42" s="445"/>
      <c r="F42" s="445"/>
      <c r="G42" s="445"/>
      <c r="H42" s="445"/>
      <c r="I42" s="445"/>
    </row>
    <row r="43" spans="2:9">
      <c r="B43" s="466" t="s">
        <v>475</v>
      </c>
      <c r="C43" s="445"/>
      <c r="D43" s="445"/>
      <c r="E43" s="445"/>
      <c r="F43" s="445"/>
      <c r="G43" s="445"/>
      <c r="H43" s="445"/>
      <c r="I43" s="445"/>
    </row>
    <row r="44" spans="2:9">
      <c r="B44" s="466" t="s">
        <v>467</v>
      </c>
      <c r="C44" s="466"/>
      <c r="D44" s="466"/>
      <c r="E44" s="466"/>
      <c r="F44" s="466"/>
      <c r="G44" s="466"/>
      <c r="H44" s="466"/>
      <c r="I44" s="466"/>
    </row>
    <row r="45" spans="2:9" hidden="1">
      <c r="B45" s="353"/>
    </row>
    <row r="46" spans="2:9">
      <c r="B46" s="354" t="s">
        <v>291</v>
      </c>
    </row>
    <row r="47" spans="2:9">
      <c r="B47" s="353"/>
    </row>
    <row r="48" spans="2:9">
      <c r="B48" s="351" t="s">
        <v>292</v>
      </c>
    </row>
    <row r="49" spans="2:9">
      <c r="B49" s="351"/>
    </row>
    <row r="50" spans="2:9">
      <c r="B50" s="350" t="s">
        <v>438</v>
      </c>
    </row>
    <row r="51" spans="2:9">
      <c r="B51" s="350" t="s">
        <v>293</v>
      </c>
    </row>
    <row r="52" spans="2:9">
      <c r="B52" s="350" t="s">
        <v>294</v>
      </c>
    </row>
    <row r="53" spans="2:9">
      <c r="B53" s="350" t="s">
        <v>357</v>
      </c>
    </row>
    <row r="54" spans="2:9">
      <c r="B54" s="350" t="s">
        <v>295</v>
      </c>
    </row>
    <row r="55" spans="2:9">
      <c r="B55" s="350" t="s">
        <v>335</v>
      </c>
    </row>
    <row r="56" spans="2:9">
      <c r="B56" s="350"/>
    </row>
    <row r="57" spans="2:9">
      <c r="B57" s="353" t="s">
        <v>453</v>
      </c>
    </row>
    <row r="58" spans="2:9">
      <c r="B58" s="355" t="s">
        <v>454</v>
      </c>
    </row>
    <row r="59" spans="2:9">
      <c r="B59" s="350"/>
    </row>
    <row r="60" spans="2:9">
      <c r="B60" s="464" t="s">
        <v>283</v>
      </c>
      <c r="C60" s="445"/>
      <c r="D60" s="445"/>
      <c r="E60" s="445"/>
      <c r="F60" s="445"/>
      <c r="G60" s="445"/>
      <c r="H60" s="445"/>
      <c r="I60" s="445"/>
    </row>
    <row r="61" spans="2:9">
      <c r="B61" s="445"/>
      <c r="C61" s="445"/>
      <c r="D61" s="445"/>
      <c r="E61" s="445"/>
      <c r="F61" s="445"/>
      <c r="G61" s="445"/>
      <c r="H61" s="445"/>
      <c r="I61" s="445"/>
    </row>
    <row r="62" spans="2:9">
      <c r="B62" s="444" t="s">
        <v>421</v>
      </c>
      <c r="C62" s="445"/>
      <c r="D62" s="445"/>
      <c r="E62" s="445"/>
      <c r="F62" s="445"/>
      <c r="G62" s="445"/>
      <c r="H62" s="445"/>
      <c r="I62" s="445"/>
    </row>
    <row r="63" spans="2:9">
      <c r="B63" s="444" t="s">
        <v>425</v>
      </c>
      <c r="C63" s="445"/>
      <c r="D63" s="445"/>
      <c r="E63" s="445"/>
      <c r="F63" s="445"/>
      <c r="G63" s="445"/>
      <c r="H63" s="445"/>
      <c r="I63" s="445"/>
    </row>
    <row r="64" spans="2:9" ht="13.5" customHeight="1">
      <c r="B64" s="444"/>
      <c r="C64" s="445"/>
      <c r="D64" s="445"/>
      <c r="E64" s="445"/>
      <c r="F64" s="445"/>
      <c r="G64" s="445"/>
      <c r="H64" s="445"/>
      <c r="I64" s="445"/>
    </row>
    <row r="65" spans="2:9">
      <c r="B65" s="444" t="s">
        <v>90</v>
      </c>
      <c r="C65" s="445"/>
      <c r="D65" s="445"/>
      <c r="E65" s="445"/>
      <c r="F65" s="445"/>
      <c r="G65" s="445"/>
      <c r="H65" s="445"/>
      <c r="I65" s="445"/>
    </row>
    <row r="66" spans="2:9">
      <c r="B66" s="444" t="s">
        <v>99</v>
      </c>
      <c r="C66" s="445"/>
      <c r="D66" s="445"/>
      <c r="E66" s="445"/>
      <c r="F66" s="445"/>
      <c r="G66" s="445"/>
      <c r="H66" s="445"/>
      <c r="I66" s="445"/>
    </row>
    <row r="67" spans="2:9">
      <c r="B67" s="444" t="s">
        <v>105</v>
      </c>
      <c r="C67" s="445"/>
      <c r="D67" s="445"/>
      <c r="E67" s="445"/>
      <c r="F67" s="445"/>
      <c r="G67" s="445"/>
      <c r="H67" s="445"/>
      <c r="I67" s="445"/>
    </row>
    <row r="68" spans="2:9">
      <c r="B68" s="444" t="s">
        <v>117</v>
      </c>
      <c r="C68" s="445"/>
      <c r="D68" s="445"/>
      <c r="E68" s="445"/>
      <c r="F68" s="445"/>
      <c r="G68" s="445"/>
      <c r="H68" s="445"/>
      <c r="I68" s="445"/>
    </row>
    <row r="69" spans="2:9">
      <c r="B69" s="444" t="s">
        <v>122</v>
      </c>
      <c r="C69" s="445"/>
      <c r="D69" s="445"/>
      <c r="E69" s="445"/>
      <c r="F69" s="445"/>
      <c r="G69" s="445"/>
      <c r="H69" s="445"/>
      <c r="I69" s="445"/>
    </row>
    <row r="70" spans="2:9">
      <c r="B70" s="444" t="s">
        <v>128</v>
      </c>
      <c r="C70" s="445"/>
      <c r="D70" s="445"/>
      <c r="E70" s="445"/>
      <c r="F70" s="445"/>
      <c r="G70" s="445"/>
      <c r="H70" s="445"/>
      <c r="I70" s="445"/>
    </row>
    <row r="71" spans="2:9">
      <c r="B71" s="444" t="s">
        <v>134</v>
      </c>
      <c r="C71" s="445"/>
      <c r="D71" s="445"/>
      <c r="E71" s="445"/>
      <c r="F71" s="445"/>
      <c r="G71" s="445"/>
      <c r="H71" s="445"/>
      <c r="I71" s="445"/>
    </row>
    <row r="72" spans="2:9">
      <c r="B72" s="444" t="s">
        <v>136</v>
      </c>
      <c r="C72" s="445"/>
      <c r="D72" s="445"/>
      <c r="E72" s="445"/>
      <c r="F72" s="445"/>
      <c r="G72" s="445"/>
      <c r="H72" s="445"/>
      <c r="I72" s="445"/>
    </row>
    <row r="73" spans="2:9">
      <c r="B73" s="444" t="s">
        <v>141</v>
      </c>
      <c r="C73" s="445"/>
      <c r="D73" s="445"/>
      <c r="E73" s="445"/>
      <c r="F73" s="445"/>
      <c r="G73" s="445"/>
      <c r="H73" s="445"/>
      <c r="I73" s="445"/>
    </row>
    <row r="74" spans="2:9">
      <c r="B74" s="444" t="s">
        <v>190</v>
      </c>
      <c r="C74" s="445"/>
      <c r="D74" s="445"/>
      <c r="E74" s="445"/>
      <c r="F74" s="445"/>
      <c r="G74" s="445"/>
      <c r="H74" s="445"/>
      <c r="I74" s="445"/>
    </row>
    <row r="75" spans="2:9">
      <c r="B75" s="444" t="s">
        <v>197</v>
      </c>
      <c r="C75" s="445"/>
      <c r="D75" s="445"/>
      <c r="E75" s="445"/>
      <c r="F75" s="445"/>
      <c r="G75" s="445"/>
      <c r="H75" s="445"/>
      <c r="I75" s="445"/>
    </row>
    <row r="76" spans="2:9">
      <c r="B76" s="444" t="s">
        <v>200</v>
      </c>
      <c r="C76" s="445"/>
      <c r="D76" s="445"/>
      <c r="E76" s="445"/>
      <c r="F76" s="445"/>
      <c r="G76" s="445"/>
      <c r="H76" s="445"/>
      <c r="I76" s="445"/>
    </row>
    <row r="77" spans="2:9">
      <c r="B77" s="444" t="s">
        <v>422</v>
      </c>
      <c r="C77" s="445"/>
      <c r="D77" s="445"/>
      <c r="E77" s="445"/>
      <c r="F77" s="445"/>
      <c r="G77" s="445"/>
      <c r="H77" s="445"/>
      <c r="I77" s="445"/>
    </row>
    <row r="78" spans="2:9">
      <c r="B78" s="444" t="s">
        <v>205</v>
      </c>
      <c r="C78" s="445"/>
      <c r="D78" s="445"/>
      <c r="E78" s="445"/>
      <c r="F78" s="445"/>
      <c r="G78" s="445"/>
      <c r="H78" s="445"/>
      <c r="I78" s="445"/>
    </row>
    <row r="79" spans="2:9">
      <c r="B79" s="444" t="s">
        <v>207</v>
      </c>
      <c r="C79" s="445"/>
      <c r="D79" s="445"/>
      <c r="E79" s="445"/>
      <c r="F79" s="445"/>
      <c r="G79" s="445"/>
      <c r="H79" s="445"/>
      <c r="I79" s="445"/>
    </row>
    <row r="80" spans="2:9">
      <c r="B80" s="444" t="s">
        <v>215</v>
      </c>
      <c r="C80" s="445"/>
      <c r="D80" s="445"/>
      <c r="E80" s="445"/>
      <c r="F80" s="445"/>
      <c r="G80" s="445"/>
      <c r="H80" s="445"/>
      <c r="I80" s="445"/>
    </row>
    <row r="81" spans="2:9">
      <c r="B81" s="444" t="s">
        <v>218</v>
      </c>
      <c r="C81" s="445"/>
      <c r="D81" s="445"/>
      <c r="E81" s="445"/>
      <c r="F81" s="445"/>
      <c r="G81" s="445"/>
      <c r="H81" s="445"/>
      <c r="I81" s="445"/>
    </row>
    <row r="82" spans="2:9">
      <c r="B82" s="444" t="s">
        <v>230</v>
      </c>
      <c r="C82" s="445"/>
      <c r="D82" s="445"/>
      <c r="E82" s="445"/>
      <c r="F82" s="445"/>
      <c r="G82" s="445"/>
      <c r="H82" s="445"/>
      <c r="I82" s="445"/>
    </row>
    <row r="83" spans="2:9">
      <c r="B83" s="444" t="s">
        <v>241</v>
      </c>
      <c r="C83" s="445"/>
      <c r="D83" s="445"/>
      <c r="E83" s="445"/>
      <c r="F83" s="445"/>
      <c r="G83" s="445"/>
      <c r="H83" s="445"/>
      <c r="I83" s="445"/>
    </row>
    <row r="84" spans="2:9">
      <c r="B84" s="444" t="s">
        <v>259</v>
      </c>
      <c r="C84" s="445"/>
      <c r="D84" s="445"/>
      <c r="E84" s="445"/>
      <c r="F84" s="445"/>
      <c r="G84" s="445"/>
      <c r="H84" s="445"/>
      <c r="I84" s="445"/>
    </row>
    <row r="85" spans="2:9">
      <c r="B85" s="445"/>
      <c r="C85" s="445"/>
      <c r="D85" s="445"/>
      <c r="E85" s="445"/>
      <c r="F85" s="445"/>
      <c r="G85" s="445"/>
      <c r="H85" s="445"/>
      <c r="I85" s="445"/>
    </row>
    <row r="86" spans="2:9">
      <c r="B86" s="370"/>
    </row>
    <row r="88" spans="2:9">
      <c r="B88" s="354" t="s">
        <v>439</v>
      </c>
    </row>
    <row r="89" spans="2:9">
      <c r="B89" s="354"/>
    </row>
    <row r="90" spans="2:9">
      <c r="B90" s="353" t="s">
        <v>296</v>
      </c>
    </row>
    <row r="91" spans="2:9">
      <c r="B91" s="353" t="s">
        <v>297</v>
      </c>
    </row>
    <row r="92" spans="2:9">
      <c r="B92" s="353" t="s">
        <v>298</v>
      </c>
    </row>
    <row r="93" spans="2:9">
      <c r="B93" s="353"/>
    </row>
    <row r="94" spans="2:9">
      <c r="B94" s="354" t="s">
        <v>0</v>
      </c>
    </row>
    <row r="95" spans="2:9">
      <c r="B95" s="353"/>
    </row>
    <row r="96" spans="2:9">
      <c r="B96" s="351" t="s">
        <v>299</v>
      </c>
    </row>
    <row r="97" spans="2:2">
      <c r="B97" s="353"/>
    </row>
    <row r="98" spans="2:2">
      <c r="B98" s="350" t="s">
        <v>300</v>
      </c>
    </row>
    <row r="99" spans="2:2">
      <c r="B99" s="350" t="s">
        <v>301</v>
      </c>
    </row>
    <row r="100" spans="2:2">
      <c r="B100" s="350" t="s">
        <v>302</v>
      </c>
    </row>
    <row r="101" spans="2:2">
      <c r="B101" s="350" t="s">
        <v>303</v>
      </c>
    </row>
    <row r="102" spans="2:2">
      <c r="B102" s="350" t="s">
        <v>304</v>
      </c>
    </row>
    <row r="103" spans="2:2">
      <c r="B103" s="350" t="s">
        <v>305</v>
      </c>
    </row>
    <row r="105" spans="2:2">
      <c r="B105" s="351" t="s">
        <v>457</v>
      </c>
    </row>
    <row r="107" spans="2:2">
      <c r="B107" s="353" t="s">
        <v>458</v>
      </c>
    </row>
    <row r="108" spans="2:2">
      <c r="B108" s="353" t="s">
        <v>459</v>
      </c>
    </row>
    <row r="109" spans="2:2">
      <c r="B109" s="350"/>
    </row>
    <row r="110" spans="2:2">
      <c r="B110" s="353" t="s">
        <v>448</v>
      </c>
    </row>
    <row r="111" spans="2:2">
      <c r="B111" s="351"/>
    </row>
    <row r="112" spans="2:2">
      <c r="B112" s="351"/>
    </row>
    <row r="113" spans="2:9">
      <c r="B113" s="352" t="s">
        <v>274</v>
      </c>
    </row>
    <row r="114" spans="2:9">
      <c r="B114" s="352"/>
    </row>
    <row r="115" spans="2:9">
      <c r="B115" s="351" t="s">
        <v>440</v>
      </c>
    </row>
    <row r="116" spans="2:9">
      <c r="B116" s="351" t="s">
        <v>441</v>
      </c>
    </row>
    <row r="117" spans="2:9">
      <c r="B117" s="351" t="s">
        <v>460</v>
      </c>
    </row>
    <row r="118" spans="2:9">
      <c r="B118" s="351" t="s">
        <v>442</v>
      </c>
    </row>
    <row r="119" spans="2:9">
      <c r="B119" s="351"/>
    </row>
    <row r="120" spans="2:9">
      <c r="B120" s="351" t="s">
        <v>461</v>
      </c>
    </row>
    <row r="121" spans="2:9">
      <c r="B121" s="353" t="s">
        <v>462</v>
      </c>
    </row>
    <row r="122" spans="2:9">
      <c r="B122" s="353" t="s">
        <v>464</v>
      </c>
    </row>
    <row r="123" spans="2:9">
      <c r="B123" s="353" t="s">
        <v>463</v>
      </c>
    </row>
    <row r="124" spans="2:9">
      <c r="B124" s="353"/>
    </row>
    <row r="125" spans="2:9">
      <c r="B125" s="351" t="s">
        <v>306</v>
      </c>
    </row>
    <row r="126" spans="2:9">
      <c r="B126" s="351"/>
    </row>
    <row r="127" spans="2:9" ht="15" customHeight="1">
      <c r="B127" s="444" t="s">
        <v>336</v>
      </c>
      <c r="C127" s="445"/>
      <c r="D127" s="445"/>
      <c r="E127" s="445"/>
      <c r="F127" s="445"/>
      <c r="G127" s="445"/>
      <c r="H127" s="445"/>
      <c r="I127" s="445"/>
    </row>
    <row r="128" spans="2:9">
      <c r="B128" s="444" t="s">
        <v>311</v>
      </c>
      <c r="C128" s="445"/>
      <c r="D128" s="445"/>
      <c r="E128" s="445"/>
      <c r="F128" s="445"/>
      <c r="G128" s="445"/>
      <c r="H128" s="445"/>
      <c r="I128" s="445"/>
    </row>
    <row r="129" spans="2:9">
      <c r="B129" s="353"/>
    </row>
    <row r="130" spans="2:9">
      <c r="B130" s="351"/>
    </row>
    <row r="131" spans="2:9">
      <c r="B131" s="352" t="s">
        <v>280</v>
      </c>
    </row>
    <row r="132" spans="2:9">
      <c r="B132" s="351"/>
    </row>
    <row r="133" spans="2:9">
      <c r="B133" s="351" t="s">
        <v>423</v>
      </c>
    </row>
    <row r="134" spans="2:9">
      <c r="B134" s="351"/>
    </row>
    <row r="135" spans="2:9">
      <c r="B135" s="506" t="s">
        <v>450</v>
      </c>
    </row>
    <row r="136" spans="2:9">
      <c r="B136" s="351" t="s">
        <v>451</v>
      </c>
    </row>
    <row r="137" spans="2:9">
      <c r="B137" s="351"/>
    </row>
    <row r="138" spans="2:9">
      <c r="B138" s="507" t="s">
        <v>449</v>
      </c>
    </row>
    <row r="139" spans="2:9">
      <c r="B139" s="351" t="s">
        <v>452</v>
      </c>
    </row>
    <row r="140" spans="2:9">
      <c r="B140" s="351"/>
    </row>
    <row r="141" spans="2:9">
      <c r="B141" s="516" t="s">
        <v>469</v>
      </c>
      <c r="C141" s="466"/>
      <c r="D141" s="466"/>
      <c r="E141" s="466"/>
      <c r="F141" s="466"/>
      <c r="G141" s="466"/>
      <c r="H141" s="466"/>
      <c r="I141" s="466"/>
    </row>
    <row r="142" spans="2:9">
      <c r="B142" s="466" t="s">
        <v>468</v>
      </c>
      <c r="C142" s="466"/>
      <c r="D142" s="466"/>
      <c r="E142" s="466"/>
      <c r="F142" s="466"/>
      <c r="G142" s="466"/>
      <c r="H142" s="466"/>
      <c r="I142" s="466"/>
    </row>
    <row r="143" spans="2:9">
      <c r="B143" s="351"/>
    </row>
    <row r="144" spans="2:9">
      <c r="B144" s="354" t="s">
        <v>7</v>
      </c>
    </row>
    <row r="145" spans="2:9">
      <c r="B145" s="354"/>
    </row>
    <row r="146" spans="2:9">
      <c r="B146" s="353" t="s">
        <v>307</v>
      </c>
    </row>
    <row r="147" spans="2:9">
      <c r="B147" s="353" t="s">
        <v>308</v>
      </c>
    </row>
    <row r="148" spans="2:9">
      <c r="B148" s="353"/>
    </row>
    <row r="150" spans="2:9">
      <c r="B150" s="354" t="s">
        <v>309</v>
      </c>
    </row>
    <row r="151" spans="2:9">
      <c r="B151" s="354"/>
    </row>
    <row r="152" spans="2:9">
      <c r="B152" s="353" t="s">
        <v>466</v>
      </c>
    </row>
    <row r="153" spans="2:9">
      <c r="B153" s="353" t="s">
        <v>465</v>
      </c>
    </row>
    <row r="154" spans="2:9" hidden="1">
      <c r="B154" s="356"/>
    </row>
    <row r="155" spans="2:9">
      <c r="B155" s="351"/>
    </row>
    <row r="156" spans="2:9">
      <c r="B156" s="371" t="s">
        <v>414</v>
      </c>
      <c r="C156" s="372"/>
      <c r="D156" s="372"/>
      <c r="E156" s="372"/>
      <c r="F156" s="372"/>
      <c r="G156" s="372"/>
      <c r="H156" s="372"/>
      <c r="I156" s="373"/>
    </row>
    <row r="157" spans="2:9">
      <c r="B157" s="374" t="s">
        <v>416</v>
      </c>
      <c r="C157" s="375"/>
      <c r="D157" s="375"/>
      <c r="E157" s="375"/>
      <c r="F157" s="375"/>
      <c r="G157" s="375"/>
      <c r="H157" s="375"/>
      <c r="I157" s="376"/>
    </row>
    <row r="158" spans="2:9">
      <c r="B158" s="437" t="s">
        <v>415</v>
      </c>
      <c r="C158" s="377"/>
      <c r="D158" s="377"/>
      <c r="E158" s="377"/>
      <c r="F158" s="377"/>
      <c r="G158" s="377"/>
      <c r="H158" s="377"/>
      <c r="I158" s="378"/>
    </row>
    <row r="333" spans="10:14">
      <c r="J333" s="2"/>
    </row>
    <row r="334" spans="10:14">
      <c r="K334" s="2"/>
      <c r="L334" s="2"/>
      <c r="M334" s="2"/>
      <c r="N334" s="2"/>
    </row>
    <row r="339" spans="2:9">
      <c r="B339" s="388" t="s">
        <v>340</v>
      </c>
      <c r="C339" s="2"/>
      <c r="D339" s="2"/>
      <c r="E339" s="2"/>
      <c r="F339" s="2"/>
      <c r="G339" s="2"/>
      <c r="H339" s="2"/>
      <c r="I339" s="2"/>
    </row>
    <row r="342" spans="2:9">
      <c r="B342" s="386" t="s">
        <v>341</v>
      </c>
    </row>
    <row r="343" spans="2:9">
      <c r="B343" s="386" t="s">
        <v>349</v>
      </c>
    </row>
    <row r="344" spans="2:9">
      <c r="B344" s="386" t="s">
        <v>348</v>
      </c>
    </row>
    <row r="345" spans="2:9">
      <c r="B345" s="1"/>
    </row>
    <row r="346" spans="2:9">
      <c r="B346" s="386" t="s">
        <v>342</v>
      </c>
    </row>
    <row r="347" spans="2:9" ht="23.25" customHeight="1">
      <c r="B347" s="386" t="s">
        <v>343</v>
      </c>
    </row>
    <row r="348" spans="2:9">
      <c r="B348" s="386" t="s">
        <v>344</v>
      </c>
    </row>
    <row r="349" spans="2:9">
      <c r="B349" s="1"/>
    </row>
    <row r="350" spans="2:9">
      <c r="B350" s="386" t="s">
        <v>345</v>
      </c>
    </row>
    <row r="351" spans="2:9">
      <c r="B351" s="386" t="s">
        <v>417</v>
      </c>
    </row>
    <row r="352" spans="2:9">
      <c r="B352" s="439" t="s">
        <v>418</v>
      </c>
    </row>
    <row r="353" spans="2:6">
      <c r="B353" s="387" t="s">
        <v>338</v>
      </c>
    </row>
    <row r="354" spans="2:6">
      <c r="B354" s="1"/>
    </row>
    <row r="355" spans="2:6">
      <c r="B355" s="386" t="s">
        <v>346</v>
      </c>
    </row>
    <row r="356" spans="2:6">
      <c r="B356" s="386" t="s">
        <v>347</v>
      </c>
    </row>
    <row r="357" spans="2:6">
      <c r="B357" s="1"/>
    </row>
    <row r="358" spans="2:6">
      <c r="B358" s="387" t="s">
        <v>339</v>
      </c>
    </row>
    <row r="359" spans="2:6">
      <c r="B359" s="1"/>
    </row>
    <row r="360" spans="2:6">
      <c r="B360" s="1"/>
    </row>
    <row r="364" spans="2:6" ht="15">
      <c r="F364" s="438"/>
    </row>
    <row r="368" spans="2:6" ht="13.5">
      <c r="B368" s="389"/>
    </row>
  </sheetData>
  <mergeCells count="3">
    <mergeCell ref="B6:I6"/>
    <mergeCell ref="B7:I7"/>
    <mergeCell ref="B4:I4"/>
  </mergeCells>
  <pageMargins left="0.70866141732283472" right="0.70866141732283472" top="0.78740157480314965" bottom="0.78740157480314965" header="0.31496062992125984" footer="0.31496062992125984"/>
  <pageSetup paperSize="9" scale="95" fitToHeight="3"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75" r:id="rId4" name="Button 11">
              <controlPr defaultSize="0" print="0" autoFill="0" autoPict="0" macro="[0]!Reisedaten">
                <anchor moveWithCells="1" sizeWithCells="1">
                  <from>
                    <xdr:col>1</xdr:col>
                    <xdr:colOff>28575</xdr:colOff>
                    <xdr:row>359</xdr:row>
                    <xdr:rowOff>0</xdr:rowOff>
                  </from>
                  <to>
                    <xdr:col>3</xdr:col>
                    <xdr:colOff>609600</xdr:colOff>
                    <xdr:row>360</xdr:row>
                    <xdr:rowOff>19050</xdr:rowOff>
                  </to>
                </anchor>
              </controlPr>
            </control>
          </mc:Choice>
        </mc:AlternateContent>
        <mc:AlternateContent xmlns:mc="http://schemas.openxmlformats.org/markup-compatibility/2006">
          <mc:Choice Requires="x14">
            <control shapeId="11276" r:id="rId5" name="Button 12">
              <controlPr defaultSize="0" print="0" autoFill="0" autoPict="0" macro="[0]!ZurBedien_3">
                <anchor moveWithCells="1" sizeWithCells="1">
                  <from>
                    <xdr:col>1</xdr:col>
                    <xdr:colOff>19050</xdr:colOff>
                    <xdr:row>360</xdr:row>
                    <xdr:rowOff>123825</xdr:rowOff>
                  </from>
                  <to>
                    <xdr:col>3</xdr:col>
                    <xdr:colOff>600075</xdr:colOff>
                    <xdr:row>361</xdr:row>
                    <xdr:rowOff>142875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pageSetUpPr fitToPage="1"/>
  </sheetPr>
  <dimension ref="A1:K80"/>
  <sheetViews>
    <sheetView showGridLines="0" showRowColHeaders="0" showZeros="0" zoomScaleNormal="100" workbookViewId="0">
      <selection activeCell="D7" sqref="D7"/>
    </sheetView>
  </sheetViews>
  <sheetFormatPr baseColWidth="10" defaultColWidth="11.42578125" defaultRowHeight="19.5" customHeight="1"/>
  <cols>
    <col min="1" max="1" width="1.28515625" style="8" customWidth="1"/>
    <col min="2" max="2" width="30" style="8" customWidth="1"/>
    <col min="3" max="3" width="11.7109375" style="8" customWidth="1"/>
    <col min="4" max="4" width="25.140625" style="8" customWidth="1"/>
    <col min="5" max="5" width="18.28515625" style="8" customWidth="1"/>
    <col min="6" max="6" width="10.28515625" style="14" customWidth="1"/>
    <col min="7" max="7" width="8.7109375" style="14" customWidth="1"/>
    <col min="8" max="16384" width="11.42578125" style="8"/>
  </cols>
  <sheetData>
    <row r="1" spans="2:11" ht="12.75" customHeight="1">
      <c r="B1" s="44"/>
      <c r="C1" s="44"/>
      <c r="D1" s="44"/>
      <c r="E1" s="44"/>
      <c r="F1" s="45"/>
      <c r="G1" s="45"/>
      <c r="H1" s="44"/>
      <c r="I1" s="44"/>
      <c r="J1" s="44"/>
    </row>
    <row r="2" spans="2:11" s="7" customFormat="1" ht="19.5" customHeight="1">
      <c r="B2" s="46" t="s">
        <v>482</v>
      </c>
      <c r="C2" s="46"/>
      <c r="D2" s="46"/>
      <c r="E2" s="46"/>
      <c r="F2" s="47"/>
      <c r="G2" s="47"/>
      <c r="H2" s="47"/>
      <c r="I2" s="47"/>
      <c r="J2" s="47"/>
    </row>
    <row r="3" spans="2:11" s="7" customFormat="1" ht="19.5" customHeight="1">
      <c r="B3" s="46"/>
      <c r="C3" s="46"/>
      <c r="D3" s="46"/>
      <c r="E3" s="46"/>
      <c r="F3" s="47"/>
      <c r="G3" s="47"/>
      <c r="H3" s="47"/>
      <c r="I3" s="47"/>
      <c r="J3" s="47"/>
    </row>
    <row r="4" spans="2:11" s="7" customFormat="1" ht="30" customHeight="1">
      <c r="B4" s="48">
        <f>PersönlicheEingaben_Pauschalen!$C$6</f>
        <v>0</v>
      </c>
      <c r="C4" s="48"/>
      <c r="D4" s="48" t="s">
        <v>309</v>
      </c>
      <c r="E4" s="49"/>
      <c r="F4" s="50"/>
      <c r="G4" s="50"/>
      <c r="H4" s="50"/>
      <c r="I4" s="50"/>
      <c r="J4" s="47"/>
    </row>
    <row r="5" spans="2:11" s="7" customFormat="1" ht="9" customHeight="1">
      <c r="B5" s="46"/>
      <c r="C5" s="46"/>
      <c r="D5" s="46"/>
      <c r="E5" s="46"/>
      <c r="F5" s="47"/>
      <c r="G5" s="47"/>
      <c r="H5" s="47"/>
      <c r="I5" s="47"/>
      <c r="J5" s="47"/>
    </row>
    <row r="6" spans="2:11" ht="19.5" customHeight="1">
      <c r="B6" s="101" t="str">
        <f>"Personal-Nr.: "&amp;PersönlicheEingaben_Pauschalen!$C$10</f>
        <v xml:space="preserve">Personal-Nr.: </v>
      </c>
      <c r="C6" s="101"/>
      <c r="D6" s="642" t="str">
        <f>"Abt.: "&amp;PersönlicheEingaben_Pauschalen!$C$12</f>
        <v xml:space="preserve">Abt.: </v>
      </c>
      <c r="E6" s="642"/>
      <c r="F6" s="642" t="str">
        <f>"Kostenstelle: "&amp;PersönlicheEingaben_Pauschalen!$C$14</f>
        <v xml:space="preserve">Kostenstelle: </v>
      </c>
      <c r="G6" s="642"/>
      <c r="H6" s="642"/>
      <c r="I6" s="52"/>
      <c r="J6" s="44"/>
    </row>
    <row r="7" spans="2:11" ht="15.75" customHeight="1">
      <c r="B7" s="51">
        <f>PersönlicheEingaben_Pauschalen!C8</f>
        <v>0</v>
      </c>
      <c r="C7" s="51"/>
      <c r="D7" s="53"/>
      <c r="E7" s="53"/>
      <c r="F7" s="53"/>
      <c r="G7" s="53"/>
      <c r="H7" s="52"/>
      <c r="I7" s="52"/>
      <c r="J7" s="44"/>
    </row>
    <row r="8" spans="2:11" ht="19.5" customHeight="1">
      <c r="B8" s="102">
        <f>PersönlicheEingaben_Pauschalen!C16</f>
        <v>0</v>
      </c>
      <c r="C8" s="102"/>
      <c r="D8" s="102">
        <f>PersönlicheEingaben_Pauschalen!C18</f>
        <v>0</v>
      </c>
      <c r="E8" s="102"/>
      <c r="F8" s="102"/>
      <c r="G8" s="102"/>
      <c r="H8" s="44"/>
      <c r="I8" s="44"/>
      <c r="J8" s="44"/>
    </row>
    <row r="9" spans="2:11" ht="19.5" customHeight="1">
      <c r="B9" s="102" t="str">
        <f>"IBAN: "&amp;PersönlicheEingaben_Pauschalen!$C$20</f>
        <v xml:space="preserve">IBAN: </v>
      </c>
      <c r="C9" s="102"/>
      <c r="D9" s="643" t="str">
        <f>"BIC: "&amp;PersönlicheEingaben_Pauschalen!C22</f>
        <v xml:space="preserve">BIC: </v>
      </c>
      <c r="E9" s="643"/>
      <c r="F9" s="643"/>
      <c r="G9" s="643"/>
      <c r="H9" s="44"/>
      <c r="I9" s="44"/>
      <c r="J9" s="44"/>
    </row>
    <row r="10" spans="2:11" ht="7.5" customHeight="1">
      <c r="B10" s="54"/>
      <c r="C10" s="54"/>
      <c r="D10" s="54"/>
      <c r="E10" s="54"/>
      <c r="F10" s="54"/>
      <c r="G10" s="54"/>
      <c r="H10" s="44"/>
      <c r="I10" s="44"/>
      <c r="J10" s="44"/>
    </row>
    <row r="11" spans="2:11" s="12" customFormat="1" ht="39.950000000000003" customHeight="1">
      <c r="B11" s="394" t="s">
        <v>46</v>
      </c>
      <c r="C11" s="113"/>
      <c r="D11" s="641" t="str">
        <f>Reisedaten!C8&amp;"; "&amp;Reisedaten!C10</f>
        <v xml:space="preserve">; </v>
      </c>
      <c r="E11" s="641"/>
      <c r="F11" s="641"/>
      <c r="G11" s="641"/>
      <c r="H11" s="115"/>
      <c r="I11" s="115"/>
      <c r="J11" s="55"/>
      <c r="K11" s="17"/>
    </row>
    <row r="12" spans="2:11" ht="24" customHeight="1">
      <c r="B12" s="54" t="s">
        <v>28</v>
      </c>
      <c r="C12" s="54"/>
      <c r="D12" s="644">
        <f>Reisedaten!C12</f>
        <v>0</v>
      </c>
      <c r="E12" s="644"/>
      <c r="F12" s="644"/>
      <c r="G12" s="644"/>
      <c r="H12" s="116"/>
      <c r="I12" s="66"/>
      <c r="J12" s="44"/>
    </row>
    <row r="13" spans="2:11" ht="24" customHeight="1">
      <c r="B13" s="54"/>
      <c r="C13" s="54"/>
      <c r="D13" s="644">
        <f>Reisedaten!C14</f>
        <v>0</v>
      </c>
      <c r="E13" s="644"/>
      <c r="F13" s="644"/>
      <c r="G13" s="644"/>
      <c r="H13" s="44"/>
      <c r="I13" s="44"/>
      <c r="J13" s="44"/>
    </row>
    <row r="14" spans="2:11" ht="24" customHeight="1">
      <c r="B14" s="54"/>
      <c r="C14" s="54"/>
      <c r="D14" s="644">
        <f>Reisedaten!C16</f>
        <v>0</v>
      </c>
      <c r="E14" s="644"/>
      <c r="F14" s="644"/>
      <c r="G14" s="644"/>
      <c r="H14" s="44"/>
      <c r="I14" s="44"/>
      <c r="J14" s="44"/>
    </row>
    <row r="15" spans="2:11" ht="24" customHeight="1">
      <c r="B15" s="54"/>
      <c r="C15" s="54"/>
      <c r="D15" s="521">
        <f>Reisedaten!C18</f>
        <v>0</v>
      </c>
      <c r="E15" s="521"/>
      <c r="F15" s="521"/>
      <c r="G15" s="521"/>
      <c r="H15" s="44"/>
      <c r="I15" s="44"/>
      <c r="J15" s="44"/>
    </row>
    <row r="16" spans="2:11" ht="24" customHeight="1">
      <c r="B16" s="54"/>
      <c r="C16" s="54"/>
      <c r="D16" s="521">
        <f>Reisedaten!C20</f>
        <v>0</v>
      </c>
      <c r="E16" s="521"/>
      <c r="F16" s="521"/>
      <c r="G16" s="521"/>
      <c r="H16" s="44"/>
      <c r="I16" s="44"/>
      <c r="J16" s="44"/>
    </row>
    <row r="17" spans="2:10" ht="24" customHeight="1">
      <c r="B17" s="54"/>
      <c r="C17" s="54"/>
      <c r="D17" s="644">
        <f>Reisedaten!C22</f>
        <v>0</v>
      </c>
      <c r="E17" s="644"/>
      <c r="F17" s="644"/>
      <c r="G17" s="644"/>
      <c r="H17" s="44"/>
      <c r="I17" s="44"/>
      <c r="J17" s="44"/>
    </row>
    <row r="18" spans="2:10" ht="12" hidden="1" customHeight="1">
      <c r="B18" s="54"/>
      <c r="C18" s="54"/>
      <c r="D18" s="58">
        <f>Reisedaten!C24</f>
        <v>0</v>
      </c>
      <c r="E18" s="58"/>
      <c r="F18" s="58"/>
      <c r="G18" s="58"/>
      <c r="H18" s="44"/>
      <c r="I18" s="44"/>
      <c r="J18" s="44"/>
    </row>
    <row r="19" spans="2:10" ht="12" customHeight="1">
      <c r="B19" s="54"/>
      <c r="C19" s="54"/>
      <c r="D19" s="57"/>
      <c r="E19" s="57"/>
      <c r="F19" s="57"/>
      <c r="G19" s="57"/>
      <c r="H19" s="44"/>
      <c r="I19" s="44"/>
      <c r="J19" s="44"/>
    </row>
    <row r="20" spans="2:10" ht="22.5" customHeight="1">
      <c r="B20" s="105"/>
      <c r="C20" s="105"/>
      <c r="D20" s="252" t="s">
        <v>60</v>
      </c>
      <c r="E20" s="252" t="s">
        <v>61</v>
      </c>
      <c r="F20" s="106"/>
      <c r="G20" s="106"/>
      <c r="H20" s="107"/>
      <c r="I20" s="107"/>
      <c r="J20" s="44"/>
    </row>
    <row r="21" spans="2:10" ht="19.5" customHeight="1">
      <c r="B21" s="54" t="s">
        <v>47</v>
      </c>
      <c r="C21" s="54"/>
      <c r="D21" s="390">
        <f>Reisedaten!C28</f>
        <v>0</v>
      </c>
      <c r="E21" s="60">
        <f>Reisedaten!C30</f>
        <v>0</v>
      </c>
      <c r="F21" s="58"/>
      <c r="G21" s="58"/>
      <c r="H21" s="66"/>
      <c r="I21" s="66"/>
      <c r="J21" s="44"/>
    </row>
    <row r="22" spans="2:10" ht="19.5" customHeight="1">
      <c r="B22" s="54" t="s">
        <v>48</v>
      </c>
      <c r="C22" s="54"/>
      <c r="D22" s="59">
        <f>Reisedaten!C32</f>
        <v>0</v>
      </c>
      <c r="E22" s="60">
        <f>Reisedaten!C34</f>
        <v>0</v>
      </c>
      <c r="F22" s="58"/>
      <c r="G22" s="58"/>
      <c r="H22" s="44"/>
      <c r="I22" s="44"/>
      <c r="J22" s="44"/>
    </row>
    <row r="23" spans="2:10" ht="4.5" customHeight="1">
      <c r="B23" s="54"/>
      <c r="C23" s="54"/>
      <c r="D23" s="59"/>
      <c r="E23" s="110"/>
      <c r="F23" s="58"/>
      <c r="G23" s="58"/>
      <c r="H23" s="44"/>
      <c r="I23" s="44"/>
      <c r="J23" s="44"/>
    </row>
    <row r="24" spans="2:10" ht="21.75" customHeight="1">
      <c r="B24" s="113" t="str">
        <f>IF(Reisedaten!O8=1,"Reisedauer eintägige Reise","Reisedauer mehrtägige Reise")</f>
        <v>Reisedauer eintägige Reise</v>
      </c>
      <c r="C24" s="113"/>
      <c r="D24" s="114" t="str">
        <f>IF(Reisedaten!$O$8=1,"",Reisedaten!$O$8&amp;" Tage")</f>
        <v/>
      </c>
      <c r="E24" s="528">
        <f>Reisedaten!O10</f>
        <v>0</v>
      </c>
      <c r="F24" s="103"/>
      <c r="G24" s="103"/>
      <c r="H24" s="104"/>
      <c r="I24" s="104"/>
      <c r="J24" s="44"/>
    </row>
    <row r="25" spans="2:10" ht="7.5" customHeight="1">
      <c r="B25" s="108"/>
      <c r="C25" s="108"/>
      <c r="D25" s="109"/>
      <c r="E25" s="110"/>
      <c r="F25" s="111"/>
      <c r="G25" s="111"/>
      <c r="H25" s="112"/>
      <c r="I25" s="112"/>
      <c r="J25" s="44"/>
    </row>
    <row r="26" spans="2:10" ht="7.5" customHeight="1">
      <c r="B26" s="54"/>
      <c r="C26" s="54"/>
      <c r="D26" s="59"/>
      <c r="E26" s="60"/>
      <c r="F26" s="430"/>
      <c r="G26" s="430"/>
      <c r="H26" s="66"/>
      <c r="I26" s="66"/>
      <c r="J26" s="44"/>
    </row>
    <row r="27" spans="2:10" ht="19.5" customHeight="1">
      <c r="B27" s="61" t="s">
        <v>313</v>
      </c>
      <c r="C27" s="61"/>
      <c r="D27" s="429"/>
      <c r="E27" s="82"/>
      <c r="F27" s="82"/>
      <c r="G27" s="83"/>
      <c r="H27" s="83"/>
      <c r="I27" s="89">
        <f>I60</f>
        <v>0</v>
      </c>
      <c r="J27" s="44"/>
    </row>
    <row r="28" spans="2:10" ht="7.5" customHeight="1">
      <c r="B28" s="108"/>
      <c r="C28" s="108"/>
      <c r="D28" s="109"/>
      <c r="E28" s="110"/>
      <c r="F28" s="111"/>
      <c r="G28" s="111"/>
      <c r="H28" s="112"/>
      <c r="I28" s="112"/>
      <c r="J28" s="44"/>
    </row>
    <row r="29" spans="2:10" ht="7.5" hidden="1" customHeight="1">
      <c r="B29" s="54"/>
      <c r="C29" s="54"/>
      <c r="D29" s="59"/>
      <c r="E29" s="60"/>
      <c r="F29" s="430"/>
      <c r="G29" s="430"/>
      <c r="H29" s="66"/>
      <c r="I29" s="66"/>
      <c r="J29" s="44"/>
    </row>
    <row r="30" spans="2:10" ht="9" customHeight="1">
      <c r="B30" s="44"/>
      <c r="C30" s="44"/>
      <c r="D30" s="44"/>
      <c r="E30" s="44"/>
      <c r="F30" s="45"/>
      <c r="G30" s="45"/>
      <c r="H30" s="44"/>
      <c r="I30" s="44"/>
      <c r="J30" s="44"/>
    </row>
    <row r="31" spans="2:10" ht="19.5" customHeight="1">
      <c r="B31" s="61" t="s">
        <v>36</v>
      </c>
      <c r="C31" s="61"/>
      <c r="D31" s="61"/>
      <c r="E31" s="62"/>
      <c r="F31" s="62"/>
      <c r="G31" s="63"/>
      <c r="H31" s="62"/>
      <c r="I31" s="244">
        <f>SUM(F32:F37)</f>
        <v>0</v>
      </c>
      <c r="J31" s="44"/>
    </row>
    <row r="32" spans="2:10" ht="18" customHeight="1">
      <c r="B32" s="64" t="s">
        <v>34</v>
      </c>
      <c r="C32" s="64"/>
      <c r="E32" s="65"/>
      <c r="F32" s="87">
        <f>Fahrtkosten!J27</f>
        <v>0</v>
      </c>
      <c r="G32" s="64"/>
      <c r="H32" s="64"/>
      <c r="I32" s="253"/>
      <c r="J32" s="44"/>
    </row>
    <row r="33" spans="2:11" ht="18" customHeight="1">
      <c r="B33" s="64" t="s">
        <v>18</v>
      </c>
      <c r="C33" s="64"/>
      <c r="E33" s="65"/>
      <c r="F33" s="87">
        <f>Fahrtkosten!L28</f>
        <v>0</v>
      </c>
      <c r="G33" s="64"/>
      <c r="H33" s="64"/>
      <c r="I33" s="253"/>
      <c r="J33" s="44"/>
    </row>
    <row r="34" spans="2:11" ht="18" customHeight="1">
      <c r="B34" s="64" t="s">
        <v>19</v>
      </c>
      <c r="C34" s="64"/>
      <c r="E34" s="65"/>
      <c r="F34" s="87">
        <f>Fahrtkosten!L29</f>
        <v>0</v>
      </c>
      <c r="G34" s="64"/>
      <c r="H34" s="64"/>
      <c r="I34" s="253"/>
      <c r="J34" s="44"/>
    </row>
    <row r="35" spans="2:11" ht="18" customHeight="1">
      <c r="B35" s="64" t="s">
        <v>52</v>
      </c>
      <c r="C35" s="64"/>
      <c r="E35" s="65"/>
      <c r="F35" s="87">
        <f>Fahrtkosten!L30</f>
        <v>0</v>
      </c>
      <c r="G35" s="64"/>
      <c r="H35" s="64"/>
      <c r="I35" s="253"/>
      <c r="J35" s="44"/>
    </row>
    <row r="36" spans="2:11" ht="18" customHeight="1">
      <c r="B36" s="64" t="s">
        <v>66</v>
      </c>
      <c r="C36" s="64"/>
      <c r="E36" s="65"/>
      <c r="F36" s="87">
        <f>Fahrtkosten!L31</f>
        <v>0</v>
      </c>
      <c r="G36" s="64"/>
      <c r="H36" s="64"/>
      <c r="I36" s="253"/>
      <c r="J36" s="44"/>
    </row>
    <row r="37" spans="2:11" ht="18" customHeight="1">
      <c r="B37" s="64" t="s">
        <v>35</v>
      </c>
      <c r="C37" s="64"/>
      <c r="E37" s="65"/>
      <c r="F37" s="87">
        <f>Fahrtkosten!L32</f>
        <v>0</v>
      </c>
      <c r="G37" s="64"/>
      <c r="H37" s="64"/>
      <c r="I37" s="253"/>
      <c r="J37" s="44"/>
      <c r="K37" s="23"/>
    </row>
    <row r="38" spans="2:11" ht="7.5" customHeight="1">
      <c r="B38" s="118"/>
      <c r="C38" s="118"/>
      <c r="D38" s="118"/>
      <c r="E38" s="120"/>
      <c r="F38" s="104"/>
      <c r="G38" s="118"/>
      <c r="H38" s="118"/>
      <c r="I38" s="121"/>
      <c r="J38" s="44"/>
    </row>
    <row r="39" spans="2:11" ht="19.5" customHeight="1">
      <c r="B39" s="61" t="s">
        <v>64</v>
      </c>
      <c r="C39" s="61"/>
      <c r="D39" s="62"/>
      <c r="E39" s="62"/>
      <c r="F39" s="62"/>
      <c r="G39" s="62"/>
      <c r="H39" s="67"/>
      <c r="I39" s="244">
        <f>SUM(F42:F49)</f>
        <v>0</v>
      </c>
      <c r="J39" s="44"/>
    </row>
    <row r="40" spans="2:11" ht="3" customHeight="1">
      <c r="B40" s="68"/>
      <c r="C40" s="68"/>
      <c r="D40" s="64"/>
      <c r="E40" s="64"/>
      <c r="F40" s="64"/>
      <c r="G40" s="64"/>
      <c r="H40" s="69"/>
      <c r="I40" s="254"/>
      <c r="J40" s="44"/>
    </row>
    <row r="41" spans="2:11" ht="19.5" customHeight="1">
      <c r="B41" s="68" t="str">
        <f>IF($I$39=0,"","Strecke/Route")</f>
        <v/>
      </c>
      <c r="E41" s="247" t="str">
        <f>IF($I$39=0,"","km ")</f>
        <v/>
      </c>
      <c r="F41" s="68" t="str">
        <f>IF($I$39=0,"","     Betrag")</f>
        <v/>
      </c>
      <c r="G41" s="45"/>
      <c r="I41" s="254"/>
      <c r="J41" s="44"/>
    </row>
    <row r="42" spans="2:11" ht="18" customHeight="1">
      <c r="B42" s="72">
        <f>Reisedaten!C12</f>
        <v>0</v>
      </c>
      <c r="E42" s="74">
        <f>Fahrtkosten!H38</f>
        <v>0</v>
      </c>
      <c r="F42" s="87">
        <f>Fahrtkosten!$J$38</f>
        <v>0</v>
      </c>
      <c r="G42" s="45"/>
      <c r="I42" s="253"/>
      <c r="J42" s="44"/>
    </row>
    <row r="43" spans="2:11" ht="18" customHeight="1">
      <c r="B43" s="72">
        <f>Reisedaten!C14</f>
        <v>0</v>
      </c>
      <c r="E43" s="74">
        <f>Fahrtkosten!H39</f>
        <v>0</v>
      </c>
      <c r="F43" s="87">
        <f>Fahrtkosten!$J$39</f>
        <v>0</v>
      </c>
      <c r="G43" s="45"/>
      <c r="I43" s="253"/>
      <c r="J43" s="44"/>
    </row>
    <row r="44" spans="2:11" ht="18" customHeight="1">
      <c r="B44" s="72">
        <f>Reisedaten!C16</f>
        <v>0</v>
      </c>
      <c r="E44" s="74">
        <f>Fahrtkosten!H40</f>
        <v>0</v>
      </c>
      <c r="F44" s="87">
        <f>Fahrtkosten!J40</f>
        <v>0</v>
      </c>
      <c r="G44" s="45"/>
      <c r="I44" s="253"/>
      <c r="J44" s="44"/>
    </row>
    <row r="45" spans="2:11" ht="18" customHeight="1">
      <c r="B45" s="72">
        <f>Reisedaten!C18</f>
        <v>0</v>
      </c>
      <c r="E45" s="74">
        <f>Fahrtkosten!H41</f>
        <v>0</v>
      </c>
      <c r="F45" s="87">
        <f>Fahrtkosten!J41</f>
        <v>0</v>
      </c>
      <c r="G45" s="45"/>
      <c r="I45" s="253"/>
      <c r="J45" s="44"/>
    </row>
    <row r="46" spans="2:11" ht="18" customHeight="1">
      <c r="B46" s="72">
        <f>Reisedaten!C20</f>
        <v>0</v>
      </c>
      <c r="E46" s="74">
        <f>Fahrtkosten!H42</f>
        <v>0</v>
      </c>
      <c r="F46" s="87">
        <f>Fahrtkosten!J42</f>
        <v>0</v>
      </c>
      <c r="G46" s="45"/>
      <c r="I46" s="253"/>
      <c r="J46" s="44"/>
    </row>
    <row r="47" spans="2:11" s="14" customFormat="1" ht="18" customHeight="1">
      <c r="B47" s="72">
        <f>Reisedaten!C22</f>
        <v>0</v>
      </c>
      <c r="E47" s="74">
        <f>Fahrtkosten!H43</f>
        <v>0</v>
      </c>
      <c r="F47" s="87">
        <f>Fahrtkosten!J43</f>
        <v>0</v>
      </c>
      <c r="G47" s="45"/>
      <c r="I47" s="255"/>
      <c r="J47" s="45"/>
    </row>
    <row r="48" spans="2:11" s="14" customFormat="1" ht="18" customHeight="1">
      <c r="B48" s="72">
        <f>Fahrtkosten!B44</f>
        <v>0</v>
      </c>
      <c r="E48" s="74">
        <f>Fahrtkosten!H44</f>
        <v>0</v>
      </c>
      <c r="F48" s="87">
        <f>Fahrtkosten!J44</f>
        <v>0</v>
      </c>
      <c r="G48" s="45"/>
      <c r="I48" s="255"/>
      <c r="J48" s="45"/>
    </row>
    <row r="49" spans="1:11" s="14" customFormat="1" ht="18" customHeight="1">
      <c r="B49" s="450" t="str">
        <f>Fahrtkosten!D46&amp;" Mitfahrer"</f>
        <v xml:space="preserve"> Mitfahrer</v>
      </c>
      <c r="E49" s="74">
        <f>Fahrtkosten!H46</f>
        <v>0</v>
      </c>
      <c r="F49" s="87">
        <f>Fahrtkosten!J46</f>
        <v>0</v>
      </c>
      <c r="G49" s="45"/>
      <c r="I49" s="254"/>
      <c r="J49" s="45"/>
      <c r="K49" s="25"/>
    </row>
    <row r="50" spans="1:11" s="14" customFormat="1" ht="6.75" customHeight="1">
      <c r="B50" s="113"/>
      <c r="C50" s="113"/>
      <c r="D50" s="248"/>
      <c r="E50" s="249"/>
      <c r="F50" s="249"/>
      <c r="G50" s="249"/>
      <c r="H50" s="250"/>
      <c r="I50" s="256"/>
      <c r="J50" s="45"/>
    </row>
    <row r="51" spans="1:11" s="14" customFormat="1" ht="19.5" customHeight="1">
      <c r="B51" s="51" t="s">
        <v>17</v>
      </c>
      <c r="C51" s="51"/>
      <c r="D51" s="51"/>
      <c r="E51" s="51"/>
      <c r="F51" s="51"/>
      <c r="G51" s="51"/>
      <c r="H51" s="51"/>
      <c r="I51" s="257">
        <f>SUM(H53:H58)</f>
        <v>0</v>
      </c>
      <c r="J51" s="45"/>
    </row>
    <row r="52" spans="1:11" s="14" customFormat="1" ht="19.5" customHeight="1">
      <c r="B52" s="68" t="str">
        <f>IF(I51=0,"","Übernachtungskosten gem. Nachweis")</f>
        <v/>
      </c>
      <c r="C52" s="68"/>
      <c r="D52" s="645" t="str">
        <f>IF(I51=0,"","Anzahl der Übernachtungen")</f>
        <v/>
      </c>
      <c r="E52" s="645"/>
      <c r="F52" s="117" t="str">
        <f>IF($I$51=0,"","Einzelbetrag")</f>
        <v/>
      </c>
      <c r="G52" s="251" t="str">
        <f>IF(J51=0,"","Einzelbetrag")</f>
        <v/>
      </c>
      <c r="H52" s="251" t="str">
        <f>IF($I$51=0,"","Gesamtbetrag")</f>
        <v/>
      </c>
      <c r="I52" s="254"/>
      <c r="J52" s="45"/>
      <c r="K52" s="10"/>
    </row>
    <row r="53" spans="1:11" s="14" customFormat="1" ht="18" customHeight="1">
      <c r="B53" s="72">
        <f>Übernachtung!B8</f>
        <v>0</v>
      </c>
      <c r="C53" s="72"/>
      <c r="D53" s="64">
        <f>Übernachtung!D8</f>
        <v>0</v>
      </c>
      <c r="E53" s="64"/>
      <c r="F53" s="235">
        <f>Übernachtung!H8</f>
        <v>0</v>
      </c>
      <c r="G53" s="237"/>
      <c r="H53" s="239">
        <f>Übernachtung!J8</f>
        <v>0</v>
      </c>
      <c r="I53" s="254"/>
      <c r="J53" s="45"/>
      <c r="K53" s="25"/>
    </row>
    <row r="54" spans="1:11" s="14" customFormat="1" ht="18" customHeight="1">
      <c r="B54" s="72">
        <f>Übernachtung!B9</f>
        <v>0</v>
      </c>
      <c r="C54" s="72"/>
      <c r="D54" s="64">
        <f>Übernachtung!D9</f>
        <v>0</v>
      </c>
      <c r="E54" s="64"/>
      <c r="F54" s="235">
        <f>Übernachtung!H9</f>
        <v>0</v>
      </c>
      <c r="G54" s="235"/>
      <c r="H54" s="239">
        <f>Übernachtung!J9</f>
        <v>0</v>
      </c>
      <c r="I54" s="254"/>
      <c r="J54" s="45"/>
    </row>
    <row r="55" spans="1:11" s="14" customFormat="1" ht="18" customHeight="1">
      <c r="B55" s="72">
        <f>Übernachtung!B10</f>
        <v>0</v>
      </c>
      <c r="C55" s="72"/>
      <c r="D55" s="64">
        <f>Übernachtung!D10</f>
        <v>0</v>
      </c>
      <c r="E55" s="64"/>
      <c r="F55" s="235">
        <f>Übernachtung!H10</f>
        <v>0</v>
      </c>
      <c r="G55" s="235"/>
      <c r="H55" s="239">
        <f>Übernachtung!J10</f>
        <v>0</v>
      </c>
      <c r="I55" s="254"/>
      <c r="J55" s="45"/>
    </row>
    <row r="56" spans="1:11" s="14" customFormat="1" ht="18" customHeight="1">
      <c r="B56" s="72">
        <f>Übernachtung!B11</f>
        <v>0</v>
      </c>
      <c r="C56" s="72"/>
      <c r="D56" s="64">
        <f>Übernachtung!D11</f>
        <v>0</v>
      </c>
      <c r="E56" s="236"/>
      <c r="F56" s="235">
        <f>Übernachtung!H11</f>
        <v>0</v>
      </c>
      <c r="G56" s="45"/>
      <c r="H56" s="239">
        <f>Übernachtung!J11</f>
        <v>0</v>
      </c>
      <c r="I56" s="254"/>
      <c r="J56" s="45"/>
    </row>
    <row r="57" spans="1:11" s="14" customFormat="1" ht="18" customHeight="1">
      <c r="B57" s="72">
        <f>Übernachtung!B12</f>
        <v>0</v>
      </c>
      <c r="C57" s="72"/>
      <c r="D57" s="64">
        <f>Übernachtung!D12</f>
        <v>0</v>
      </c>
      <c r="E57" s="77"/>
      <c r="F57" s="263">
        <f>Übernachtung!H12</f>
        <v>0</v>
      </c>
      <c r="G57" s="64"/>
      <c r="H57" s="263">
        <f>Übernachtung!J12</f>
        <v>0</v>
      </c>
      <c r="I57" s="254"/>
      <c r="J57" s="45"/>
    </row>
    <row r="58" spans="1:11" s="14" customFormat="1" ht="18" customHeight="1">
      <c r="B58" s="264" t="s">
        <v>282</v>
      </c>
      <c r="C58" s="264"/>
      <c r="D58" s="265"/>
      <c r="E58" s="266"/>
      <c r="F58" s="267">
        <f>Übernachtung!J18</f>
        <v>0</v>
      </c>
      <c r="G58" s="268"/>
      <c r="H58" s="269">
        <f>Übernachtung!J26</f>
        <v>0</v>
      </c>
      <c r="I58" s="270"/>
      <c r="J58" s="45"/>
    </row>
    <row r="59" spans="1:11" s="14" customFormat="1" ht="6.75" hidden="1" customHeight="1">
      <c r="B59" s="64"/>
      <c r="C59" s="64"/>
      <c r="D59" s="78"/>
      <c r="E59" s="76"/>
      <c r="F59" s="76"/>
      <c r="G59" s="79"/>
      <c r="H59" s="79"/>
      <c r="I59" s="80"/>
      <c r="J59" s="45"/>
    </row>
    <row r="60" spans="1:11" s="14" customFormat="1" ht="19.5" hidden="1" customHeight="1">
      <c r="B60" s="61" t="s">
        <v>313</v>
      </c>
      <c r="C60" s="61"/>
      <c r="D60" s="81"/>
      <c r="E60" s="82"/>
      <c r="F60" s="82"/>
      <c r="G60" s="83"/>
      <c r="H60" s="83"/>
      <c r="I60" s="89">
        <f>IF(Reisedaten!N27=TRUE,Verpflegung!M53,Verpflegung___!J31)</f>
        <v>0</v>
      </c>
      <c r="J60" s="45"/>
    </row>
    <row r="61" spans="1:11" s="14" customFormat="1" ht="19.5" hidden="1" customHeight="1">
      <c r="B61" s="64" t="s">
        <v>53</v>
      </c>
      <c r="C61" s="64"/>
      <c r="D61" s="84" t="e">
        <f>Übernachtung!#REF!</f>
        <v>#REF!</v>
      </c>
      <c r="F61" s="241" t="e">
        <f>Übernachtung!#REF!</f>
        <v>#REF!</v>
      </c>
      <c r="G61" s="76"/>
      <c r="H61" s="54"/>
      <c r="I61" s="255"/>
      <c r="J61" s="54"/>
    </row>
    <row r="62" spans="1:11" s="14" customFormat="1" ht="19.5" hidden="1" customHeight="1">
      <c r="B62" s="64" t="s">
        <v>70</v>
      </c>
      <c r="C62" s="64"/>
      <c r="D62" s="262" t="e">
        <f>Übernachtung!#REF!</f>
        <v>#REF!</v>
      </c>
      <c r="F62" s="241" t="e">
        <f>Übernachtung!#REF!</f>
        <v>#REF!</v>
      </c>
      <c r="G62" s="85"/>
      <c r="H62" s="86"/>
      <c r="I62" s="255"/>
      <c r="J62" s="65"/>
    </row>
    <row r="63" spans="1:11" s="14" customFormat="1" ht="19.5" hidden="1" customHeight="1">
      <c r="B63" s="243" t="s">
        <v>67</v>
      </c>
      <c r="C63" s="243"/>
      <c r="D63" s="72"/>
      <c r="F63" s="241" t="e">
        <f>Übernachtung!#REF!</f>
        <v>#REF!</v>
      </c>
      <c r="G63" s="242"/>
      <c r="H63" s="72"/>
      <c r="I63" s="255"/>
      <c r="J63" s="45"/>
    </row>
    <row r="64" spans="1:11" ht="7.5" customHeight="1">
      <c r="A64" s="14"/>
      <c r="B64" s="66"/>
      <c r="C64" s="66"/>
      <c r="D64" s="66"/>
      <c r="E64" s="66"/>
      <c r="F64" s="64"/>
      <c r="G64" s="64"/>
      <c r="H64" s="66"/>
      <c r="I64" s="258"/>
      <c r="J64" s="44"/>
    </row>
    <row r="65" spans="1:10" ht="19.5" customHeight="1">
      <c r="A65" s="14"/>
      <c r="B65" s="61" t="s">
        <v>51</v>
      </c>
      <c r="C65" s="61"/>
      <c r="D65" s="245"/>
      <c r="E65" s="245"/>
      <c r="F65" s="62"/>
      <c r="G65" s="62"/>
      <c r="H65" s="245"/>
      <c r="I65" s="89">
        <f>Reisenebenkosten!E31</f>
        <v>0</v>
      </c>
      <c r="J65" s="18"/>
    </row>
    <row r="66" spans="1:10" ht="9" customHeight="1">
      <c r="A66" s="14"/>
      <c r="B66" s="64"/>
      <c r="C66" s="64"/>
      <c r="D66" s="66"/>
      <c r="E66" s="66"/>
      <c r="F66" s="64"/>
      <c r="G66" s="64"/>
      <c r="H66" s="66"/>
      <c r="I66" s="259"/>
      <c r="J66" s="44"/>
    </row>
    <row r="67" spans="1:10" ht="19.5" customHeight="1">
      <c r="A67" s="14"/>
      <c r="B67" s="118" t="s">
        <v>329</v>
      </c>
      <c r="C67" s="118"/>
      <c r="D67" s="104"/>
      <c r="E67" s="104"/>
      <c r="F67" s="118"/>
      <c r="G67" s="118"/>
      <c r="H67" s="104"/>
      <c r="I67" s="260">
        <f>SUM(I31:I66)</f>
        <v>0</v>
      </c>
      <c r="J67" s="44"/>
    </row>
    <row r="68" spans="1:10" ht="7.5" customHeight="1">
      <c r="A68" s="14"/>
      <c r="B68" s="64"/>
      <c r="C68" s="64"/>
      <c r="D68" s="66"/>
      <c r="E68" s="66"/>
      <c r="F68" s="64"/>
      <c r="G68" s="64"/>
      <c r="H68" s="66"/>
      <c r="I68" s="259"/>
      <c r="J68" s="44"/>
    </row>
    <row r="69" spans="1:10" ht="19.5" customHeight="1">
      <c r="A69" s="14"/>
      <c r="B69" s="118" t="s">
        <v>328</v>
      </c>
      <c r="C69" s="118"/>
      <c r="D69" s="104"/>
      <c r="E69" s="104"/>
      <c r="F69" s="118"/>
      <c r="G69" s="118"/>
      <c r="H69" s="104"/>
      <c r="I69" s="260">
        <f>+Reisedaten!C36*(-1)</f>
        <v>0</v>
      </c>
      <c r="J69" s="44"/>
    </row>
    <row r="70" spans="1:10" ht="10.5" customHeight="1">
      <c r="B70" s="66"/>
      <c r="C70" s="66"/>
      <c r="D70" s="66"/>
      <c r="E70" s="66"/>
      <c r="F70" s="64"/>
      <c r="G70" s="64"/>
      <c r="H70" s="66"/>
      <c r="I70" s="258"/>
      <c r="J70" s="44"/>
    </row>
    <row r="71" spans="1:10" ht="10.5" customHeight="1">
      <c r="B71" s="43"/>
      <c r="C71" s="43"/>
      <c r="D71" s="104"/>
      <c r="E71" s="104"/>
      <c r="F71" s="118"/>
      <c r="G71" s="118"/>
      <c r="H71" s="104"/>
      <c r="I71" s="261"/>
      <c r="J71" s="44"/>
    </row>
    <row r="72" spans="1:10" ht="19.5" customHeight="1">
      <c r="B72" s="61" t="s">
        <v>20</v>
      </c>
      <c r="C72" s="61"/>
      <c r="D72" s="88"/>
      <c r="E72" s="88"/>
      <c r="F72" s="61"/>
      <c r="G72" s="61"/>
      <c r="H72" s="88"/>
      <c r="I72" s="89">
        <f>+I67+I69</f>
        <v>0</v>
      </c>
      <c r="J72" s="90"/>
    </row>
    <row r="73" spans="1:10" ht="19.5" customHeight="1">
      <c r="B73" s="112"/>
      <c r="C73" s="112"/>
      <c r="D73" s="112"/>
      <c r="E73" s="112"/>
      <c r="F73" s="119"/>
      <c r="G73" s="119"/>
      <c r="H73" s="112"/>
      <c r="I73" s="112"/>
      <c r="J73" s="44"/>
    </row>
    <row r="74" spans="1:10" ht="19.5" customHeight="1">
      <c r="B74" s="44"/>
      <c r="C74" s="44"/>
      <c r="D74" s="44"/>
      <c r="E74" s="44"/>
      <c r="F74" s="45"/>
      <c r="G74" s="45"/>
      <c r="H74" s="44"/>
      <c r="I74" s="44"/>
      <c r="J74" s="44"/>
    </row>
    <row r="75" spans="1:10" ht="19.5" customHeight="1">
      <c r="B75" s="91" t="s">
        <v>330</v>
      </c>
      <c r="C75" s="91"/>
      <c r="D75" s="44"/>
      <c r="E75" s="92" t="s">
        <v>331</v>
      </c>
      <c r="F75" s="44"/>
      <c r="G75" s="44"/>
      <c r="H75" s="66"/>
      <c r="I75" s="44"/>
      <c r="J75" s="44"/>
    </row>
    <row r="76" spans="1:10" ht="50.25" customHeight="1">
      <c r="B76" s="93"/>
      <c r="C76" s="431"/>
      <c r="D76" s="94"/>
      <c r="E76" s="95"/>
      <c r="F76" s="95"/>
      <c r="G76" s="95"/>
      <c r="H76" s="95"/>
      <c r="I76" s="96"/>
      <c r="J76" s="44"/>
    </row>
    <row r="77" spans="1:10" ht="19.5" customHeight="1">
      <c r="B77" s="97" t="s">
        <v>332</v>
      </c>
      <c r="C77" s="246"/>
      <c r="D77" s="98"/>
      <c r="E77" s="97" t="s">
        <v>332</v>
      </c>
      <c r="F77" s="99"/>
      <c r="G77" s="96"/>
      <c r="H77" s="100"/>
      <c r="I77" s="96"/>
      <c r="J77" s="44"/>
    </row>
    <row r="78" spans="1:10" ht="19.5" customHeight="1">
      <c r="B78" s="73"/>
      <c r="C78" s="238"/>
      <c r="D78" s="72"/>
      <c r="E78" s="640"/>
      <c r="F78" s="640"/>
      <c r="G78" s="640"/>
      <c r="H78" s="640"/>
      <c r="I78" s="96"/>
      <c r="J78" s="44"/>
    </row>
    <row r="79" spans="1:10" ht="19.5" customHeight="1">
      <c r="B79" s="96"/>
      <c r="C79" s="96"/>
      <c r="D79" s="96"/>
      <c r="E79" s="96"/>
      <c r="F79" s="94"/>
      <c r="G79" s="94"/>
      <c r="H79" s="96"/>
      <c r="I79" s="96"/>
      <c r="J79" s="44"/>
    </row>
    <row r="80" spans="1:10" ht="19.5" customHeight="1">
      <c r="B80" s="96"/>
      <c r="C80" s="96"/>
      <c r="D80" s="96"/>
      <c r="E80" s="96"/>
      <c r="F80" s="94"/>
      <c r="G80" s="94"/>
      <c r="H80" s="96"/>
      <c r="I80" s="96"/>
      <c r="J80" s="44"/>
    </row>
  </sheetData>
  <sheetProtection algorithmName="SHA-512" hashValue="b0X37bUpen7n0JYWxtoxica3STtWUQg3auNrxb7Y5sWQz+wMpdXv8gR24VTmjbfBy+GU2usQP/wOq1LRaZL/RQ==" saltValue="OsHOrksYkJlHZRUAVUiPlw==" spinCount="100000" sheet="1" selectLockedCells="1"/>
  <mergeCells count="10">
    <mergeCell ref="E78:H78"/>
    <mergeCell ref="D11:G11"/>
    <mergeCell ref="F6:H6"/>
    <mergeCell ref="D9:G9"/>
    <mergeCell ref="D17:G17"/>
    <mergeCell ref="D12:G12"/>
    <mergeCell ref="D13:G13"/>
    <mergeCell ref="D14:G14"/>
    <mergeCell ref="D52:E52"/>
    <mergeCell ref="D6:E6"/>
  </mergeCells>
  <printOptions horizontalCentered="1"/>
  <pageMargins left="0.62992125984251968" right="0.27559055118110237" top="0.51181102362204722" bottom="0.27559055118110237" header="0.51181102362204722" footer="0.39370078740157483"/>
  <pageSetup paperSize="9" scale="65" fitToWidth="0" orientation="portrait" cellComments="asDisplayed"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1"/>
  <dimension ref="B1:IV35"/>
  <sheetViews>
    <sheetView showGridLines="0" showRowColHeaders="0" workbookViewId="0">
      <selection activeCell="E9" sqref="E9"/>
    </sheetView>
  </sheetViews>
  <sheetFormatPr baseColWidth="10" defaultRowHeight="12.75"/>
  <cols>
    <col min="1" max="1" width="6.42578125" customWidth="1"/>
    <col min="2" max="2" width="134.140625" customWidth="1"/>
  </cols>
  <sheetData>
    <row r="1" spans="2:256" ht="18.75">
      <c r="AI1" s="232"/>
      <c r="AJ1" s="232"/>
      <c r="AK1" s="232"/>
      <c r="AL1" s="232"/>
      <c r="AM1" s="232"/>
      <c r="AN1" s="232"/>
      <c r="AO1" s="232"/>
      <c r="AP1" s="232"/>
      <c r="AQ1" s="232"/>
      <c r="AR1" s="232"/>
      <c r="AS1" s="232"/>
      <c r="AT1" s="232"/>
      <c r="AU1" s="232"/>
      <c r="AV1" s="232"/>
      <c r="AW1" s="232"/>
      <c r="AX1" s="232"/>
      <c r="AY1" s="232"/>
      <c r="AZ1" s="232"/>
      <c r="BA1" s="233"/>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c r="DQ1" s="232"/>
      <c r="DR1" s="232"/>
    </row>
    <row r="2" spans="2:256" ht="18.75">
      <c r="B2" s="231" t="s">
        <v>283</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c r="BS2" s="233"/>
      <c r="BT2" s="233"/>
      <c r="BU2" s="233"/>
      <c r="BV2" s="233"/>
      <c r="BW2" s="233"/>
      <c r="BX2" s="233"/>
      <c r="BY2" s="233"/>
      <c r="BZ2" s="233"/>
      <c r="CA2" s="233"/>
      <c r="CB2" s="233"/>
      <c r="CC2" s="233"/>
      <c r="CD2" s="233"/>
      <c r="CE2" s="233"/>
      <c r="CF2" s="233"/>
      <c r="CG2" s="233"/>
      <c r="CH2" s="233"/>
      <c r="CI2" s="233"/>
      <c r="CJ2" s="233"/>
      <c r="CK2" s="233"/>
      <c r="CL2" s="233"/>
      <c r="CM2" s="233"/>
      <c r="CN2" s="233"/>
      <c r="CO2" s="233"/>
      <c r="CP2" s="233"/>
      <c r="CQ2" s="233"/>
      <c r="CR2" s="233"/>
      <c r="CS2" s="233"/>
      <c r="CT2" s="233"/>
      <c r="CU2" s="233"/>
      <c r="CV2" s="233"/>
      <c r="CW2" s="233"/>
      <c r="CX2" s="233"/>
      <c r="CY2" s="233"/>
      <c r="CZ2" s="233"/>
      <c r="DA2" s="233"/>
      <c r="DB2" s="233"/>
      <c r="DC2" s="233"/>
      <c r="DD2" s="233"/>
      <c r="DE2" s="233"/>
      <c r="DF2" s="233"/>
      <c r="DG2" s="233"/>
      <c r="DH2" s="233"/>
      <c r="DI2" s="233"/>
      <c r="DJ2" s="233"/>
      <c r="DK2" s="233"/>
      <c r="DL2" s="233"/>
      <c r="DM2" s="233"/>
      <c r="DN2" s="233"/>
      <c r="DO2" s="233"/>
      <c r="DP2" s="233"/>
      <c r="DQ2" s="233"/>
      <c r="DR2" s="233"/>
      <c r="DS2" s="231" t="s">
        <v>280</v>
      </c>
      <c r="DT2" s="231" t="s">
        <v>280</v>
      </c>
      <c r="DU2" s="231" t="s">
        <v>280</v>
      </c>
      <c r="DV2" s="231" t="s">
        <v>280</v>
      </c>
      <c r="DW2" s="231" t="s">
        <v>280</v>
      </c>
      <c r="DX2" s="231" t="s">
        <v>280</v>
      </c>
      <c r="DY2" s="231" t="s">
        <v>280</v>
      </c>
      <c r="DZ2" s="231" t="s">
        <v>280</v>
      </c>
      <c r="EA2" s="231" t="s">
        <v>280</v>
      </c>
      <c r="EB2" s="231" t="s">
        <v>280</v>
      </c>
      <c r="EC2" s="231" t="s">
        <v>280</v>
      </c>
      <c r="ED2" s="231" t="s">
        <v>280</v>
      </c>
      <c r="EE2" s="231" t="s">
        <v>280</v>
      </c>
      <c r="EF2" s="231" t="s">
        <v>280</v>
      </c>
      <c r="EG2" s="231" t="s">
        <v>280</v>
      </c>
      <c r="EH2" s="231" t="s">
        <v>280</v>
      </c>
      <c r="EI2" s="231" t="s">
        <v>280</v>
      </c>
      <c r="EJ2" s="231" t="s">
        <v>280</v>
      </c>
      <c r="EK2" s="231" t="s">
        <v>280</v>
      </c>
      <c r="EL2" s="231" t="s">
        <v>280</v>
      </c>
      <c r="EM2" s="231" t="s">
        <v>280</v>
      </c>
      <c r="EN2" s="231" t="s">
        <v>280</v>
      </c>
      <c r="EO2" s="231" t="s">
        <v>280</v>
      </c>
      <c r="EP2" s="231" t="s">
        <v>280</v>
      </c>
      <c r="EQ2" s="231" t="s">
        <v>280</v>
      </c>
      <c r="ER2" s="231" t="s">
        <v>280</v>
      </c>
      <c r="ES2" s="231" t="s">
        <v>280</v>
      </c>
      <c r="ET2" s="231" t="s">
        <v>280</v>
      </c>
      <c r="EU2" s="231" t="s">
        <v>280</v>
      </c>
      <c r="EV2" s="231" t="s">
        <v>280</v>
      </c>
      <c r="EW2" s="231" t="s">
        <v>280</v>
      </c>
      <c r="EX2" s="231" t="s">
        <v>280</v>
      </c>
      <c r="EY2" s="231" t="s">
        <v>280</v>
      </c>
      <c r="EZ2" s="231" t="s">
        <v>280</v>
      </c>
      <c r="FA2" s="231" t="s">
        <v>280</v>
      </c>
      <c r="FB2" s="231" t="s">
        <v>280</v>
      </c>
      <c r="FC2" s="231" t="s">
        <v>280</v>
      </c>
      <c r="FD2" s="231" t="s">
        <v>280</v>
      </c>
      <c r="FE2" s="231" t="s">
        <v>280</v>
      </c>
      <c r="FF2" s="231" t="s">
        <v>280</v>
      </c>
      <c r="FG2" s="231" t="s">
        <v>280</v>
      </c>
      <c r="FH2" s="231" t="s">
        <v>280</v>
      </c>
      <c r="FI2" s="231" t="s">
        <v>280</v>
      </c>
      <c r="FJ2" s="231" t="s">
        <v>280</v>
      </c>
      <c r="FK2" s="231" t="s">
        <v>280</v>
      </c>
      <c r="FL2" s="231" t="s">
        <v>280</v>
      </c>
      <c r="FM2" s="231" t="s">
        <v>280</v>
      </c>
      <c r="FN2" s="231" t="s">
        <v>280</v>
      </c>
      <c r="FO2" s="231" t="s">
        <v>280</v>
      </c>
      <c r="FP2" s="231" t="s">
        <v>280</v>
      </c>
      <c r="FQ2" s="231" t="s">
        <v>280</v>
      </c>
      <c r="FR2" s="231" t="s">
        <v>280</v>
      </c>
      <c r="FS2" s="231" t="s">
        <v>280</v>
      </c>
      <c r="FT2" s="231" t="s">
        <v>280</v>
      </c>
      <c r="FU2" s="231" t="s">
        <v>280</v>
      </c>
      <c r="FV2" s="231" t="s">
        <v>280</v>
      </c>
      <c r="FW2" s="231" t="s">
        <v>280</v>
      </c>
      <c r="FX2" s="231" t="s">
        <v>280</v>
      </c>
      <c r="FY2" s="231" t="s">
        <v>280</v>
      </c>
      <c r="FZ2" s="231" t="s">
        <v>280</v>
      </c>
      <c r="GA2" s="231" t="s">
        <v>280</v>
      </c>
      <c r="GB2" s="231" t="s">
        <v>280</v>
      </c>
      <c r="GC2" s="231" t="s">
        <v>280</v>
      </c>
      <c r="GD2" s="231" t="s">
        <v>280</v>
      </c>
      <c r="GE2" s="231" t="s">
        <v>280</v>
      </c>
      <c r="GF2" s="231" t="s">
        <v>280</v>
      </c>
      <c r="GG2" s="231" t="s">
        <v>280</v>
      </c>
      <c r="GH2" s="231" t="s">
        <v>280</v>
      </c>
      <c r="GI2" s="231" t="s">
        <v>280</v>
      </c>
      <c r="GJ2" s="231" t="s">
        <v>280</v>
      </c>
      <c r="GK2" s="231" t="s">
        <v>280</v>
      </c>
      <c r="GL2" s="231" t="s">
        <v>280</v>
      </c>
      <c r="GM2" s="231" t="s">
        <v>280</v>
      </c>
      <c r="GN2" s="231" t="s">
        <v>280</v>
      </c>
      <c r="GO2" s="231" t="s">
        <v>280</v>
      </c>
      <c r="GP2" s="231" t="s">
        <v>280</v>
      </c>
      <c r="GQ2" s="231" t="s">
        <v>280</v>
      </c>
      <c r="GR2" s="231" t="s">
        <v>280</v>
      </c>
      <c r="GS2" s="231" t="s">
        <v>280</v>
      </c>
      <c r="GT2" s="231" t="s">
        <v>280</v>
      </c>
      <c r="GU2" s="231" t="s">
        <v>280</v>
      </c>
      <c r="GV2" s="231" t="s">
        <v>280</v>
      </c>
      <c r="GW2" s="231" t="s">
        <v>280</v>
      </c>
      <c r="GX2" s="231" t="s">
        <v>280</v>
      </c>
      <c r="GY2" s="231" t="s">
        <v>280</v>
      </c>
      <c r="GZ2" s="231" t="s">
        <v>280</v>
      </c>
      <c r="HA2" s="231" t="s">
        <v>280</v>
      </c>
      <c r="HB2" s="231" t="s">
        <v>280</v>
      </c>
      <c r="HC2" s="231" t="s">
        <v>280</v>
      </c>
      <c r="HD2" s="231" t="s">
        <v>280</v>
      </c>
      <c r="HE2" s="231" t="s">
        <v>280</v>
      </c>
      <c r="HF2" s="231" t="s">
        <v>280</v>
      </c>
      <c r="HG2" s="231" t="s">
        <v>280</v>
      </c>
      <c r="HH2" s="231" t="s">
        <v>280</v>
      </c>
      <c r="HI2" s="231" t="s">
        <v>280</v>
      </c>
      <c r="HJ2" s="231" t="s">
        <v>280</v>
      </c>
      <c r="HK2" s="231" t="s">
        <v>280</v>
      </c>
      <c r="HL2" s="231" t="s">
        <v>280</v>
      </c>
      <c r="HM2" s="231" t="s">
        <v>280</v>
      </c>
      <c r="HN2" s="231" t="s">
        <v>280</v>
      </c>
      <c r="HO2" s="231" t="s">
        <v>280</v>
      </c>
      <c r="HP2" s="231" t="s">
        <v>280</v>
      </c>
      <c r="HQ2" s="231" t="s">
        <v>280</v>
      </c>
      <c r="HR2" s="231" t="s">
        <v>280</v>
      </c>
      <c r="HS2" s="231" t="s">
        <v>280</v>
      </c>
      <c r="HT2" s="231" t="s">
        <v>280</v>
      </c>
      <c r="HU2" s="231" t="s">
        <v>280</v>
      </c>
      <c r="HV2" s="231" t="s">
        <v>280</v>
      </c>
      <c r="HW2" s="231" t="s">
        <v>280</v>
      </c>
      <c r="HX2" s="231" t="s">
        <v>280</v>
      </c>
      <c r="HY2" s="231" t="s">
        <v>280</v>
      </c>
      <c r="HZ2" s="231" t="s">
        <v>280</v>
      </c>
      <c r="IA2" s="231" t="s">
        <v>280</v>
      </c>
      <c r="IB2" s="231" t="s">
        <v>280</v>
      </c>
      <c r="IC2" s="231" t="s">
        <v>280</v>
      </c>
      <c r="ID2" s="231" t="s">
        <v>280</v>
      </c>
      <c r="IE2" s="231" t="s">
        <v>280</v>
      </c>
      <c r="IF2" s="231" t="s">
        <v>280</v>
      </c>
      <c r="IG2" s="231" t="s">
        <v>280</v>
      </c>
      <c r="IH2" s="231" t="s">
        <v>280</v>
      </c>
      <c r="II2" s="231" t="s">
        <v>280</v>
      </c>
      <c r="IJ2" s="231" t="s">
        <v>280</v>
      </c>
      <c r="IK2" s="231" t="s">
        <v>280</v>
      </c>
      <c r="IL2" s="231" t="s">
        <v>280</v>
      </c>
      <c r="IM2" s="231" t="s">
        <v>280</v>
      </c>
      <c r="IN2" s="231" t="s">
        <v>280</v>
      </c>
      <c r="IO2" s="231" t="s">
        <v>280</v>
      </c>
      <c r="IP2" s="231" t="s">
        <v>280</v>
      </c>
      <c r="IQ2" s="231" t="s">
        <v>280</v>
      </c>
      <c r="IR2" s="231" t="s">
        <v>280</v>
      </c>
      <c r="IS2" s="231" t="s">
        <v>280</v>
      </c>
      <c r="IT2" s="231" t="s">
        <v>280</v>
      </c>
      <c r="IU2" s="231" t="s">
        <v>280</v>
      </c>
      <c r="IV2" s="231" t="s">
        <v>280</v>
      </c>
    </row>
    <row r="4" spans="2:256">
      <c r="B4" s="296"/>
    </row>
    <row r="5" spans="2:256">
      <c r="B5" s="232"/>
    </row>
    <row r="6" spans="2:256" ht="12" customHeight="1">
      <c r="B6" s="546" t="s">
        <v>421</v>
      </c>
    </row>
    <row r="7" spans="2:256" ht="12" customHeight="1">
      <c r="B7" s="547" t="s">
        <v>425</v>
      </c>
    </row>
    <row r="8" spans="2:256">
      <c r="B8" s="232"/>
    </row>
    <row r="9" spans="2:256" ht="15" customHeight="1">
      <c r="B9" s="297"/>
    </row>
    <row r="10" spans="2:256" ht="15" customHeight="1">
      <c r="B10" s="298"/>
    </row>
    <row r="11" spans="2:256" ht="15" customHeight="1">
      <c r="B11" s="298"/>
    </row>
    <row r="12" spans="2:256" ht="15" customHeight="1">
      <c r="B12" s="298"/>
    </row>
    <row r="13" spans="2:256" ht="15" customHeight="1">
      <c r="B13" s="298"/>
    </row>
    <row r="14" spans="2:256" ht="15" customHeight="1">
      <c r="B14" s="298"/>
    </row>
    <row r="15" spans="2:256" ht="15" customHeight="1">
      <c r="B15" s="298"/>
    </row>
    <row r="16" spans="2:256" ht="15" customHeight="1">
      <c r="B16" s="298"/>
    </row>
    <row r="17" spans="2:2" ht="15" customHeight="1">
      <c r="B17" s="298"/>
    </row>
    <row r="18" spans="2:2" ht="15" customHeight="1">
      <c r="B18" s="298"/>
    </row>
    <row r="19" spans="2:2" ht="15" customHeight="1">
      <c r="B19" s="298"/>
    </row>
    <row r="20" spans="2:2" ht="15" customHeight="1">
      <c r="B20" s="298"/>
    </row>
    <row r="21" spans="2:2" ht="15" customHeight="1">
      <c r="B21" s="298"/>
    </row>
    <row r="22" spans="2:2" ht="15" customHeight="1">
      <c r="B22" s="298"/>
    </row>
    <row r="23" spans="2:2" ht="15" customHeight="1">
      <c r="B23" s="298"/>
    </row>
    <row r="24" spans="2:2" ht="15" customHeight="1">
      <c r="B24" s="298"/>
    </row>
    <row r="25" spans="2:2" ht="15" customHeight="1">
      <c r="B25" s="298"/>
    </row>
    <row r="26" spans="2:2" ht="15" customHeight="1">
      <c r="B26" s="298"/>
    </row>
    <row r="27" spans="2:2" ht="15" customHeight="1">
      <c r="B27" s="298"/>
    </row>
    <row r="28" spans="2:2" ht="15" customHeight="1">
      <c r="B28" s="298"/>
    </row>
    <row r="29" spans="2:2" ht="15" customHeight="1">
      <c r="B29" s="298"/>
    </row>
    <row r="30" spans="2:2">
      <c r="B30" s="232"/>
    </row>
    <row r="31" spans="2:2">
      <c r="B31" s="232"/>
    </row>
    <row r="32" spans="2:2">
      <c r="B32" s="232"/>
    </row>
    <row r="33" spans="2:2">
      <c r="B33" s="232"/>
    </row>
    <row r="34" spans="2:2">
      <c r="B34" s="232"/>
    </row>
    <row r="35" spans="2:2">
      <c r="B35" s="232"/>
    </row>
  </sheetData>
  <pageMargins left="0.7" right="0.7" top="0.78740157499999996" bottom="0.78740157499999996"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B1:AD137"/>
  <sheetViews>
    <sheetView showGridLines="0" showRowColHeaders="0" showZeros="0" zoomScaleNormal="100" workbookViewId="0">
      <selection activeCell="C6" sqref="C6:L6"/>
    </sheetView>
  </sheetViews>
  <sheetFormatPr baseColWidth="10" defaultColWidth="11.42578125" defaultRowHeight="19.5" customHeight="1"/>
  <cols>
    <col min="1" max="1" width="2.5703125" style="8" customWidth="1"/>
    <col min="2" max="2" width="35.28515625" style="8" customWidth="1"/>
    <col min="3" max="3" width="4.42578125" style="8" customWidth="1"/>
    <col min="4" max="4" width="10.28515625" style="8" customWidth="1"/>
    <col min="5" max="5" width="7.7109375" style="8" customWidth="1"/>
    <col min="6" max="6" width="8.7109375" style="8" customWidth="1"/>
    <col min="7" max="7" width="4.140625" style="8" customWidth="1"/>
    <col min="8" max="8" width="9.42578125" style="8" customWidth="1"/>
    <col min="9" max="9" width="3.7109375" style="14" customWidth="1"/>
    <col min="10" max="10" width="9.7109375" style="8" customWidth="1"/>
    <col min="11" max="12" width="8.7109375" style="14" customWidth="1"/>
    <col min="13" max="16384" width="11.42578125" style="8"/>
  </cols>
  <sheetData>
    <row r="1" spans="2:19" ht="14.25" customHeight="1"/>
    <row r="2" spans="2:19" s="7" customFormat="1" ht="19.5" customHeight="1">
      <c r="B2" s="46" t="s">
        <v>482</v>
      </c>
      <c r="C2" s="46"/>
      <c r="D2" s="47"/>
      <c r="E2" s="47"/>
      <c r="F2" s="47"/>
      <c r="G2" s="47"/>
      <c r="H2" s="47"/>
      <c r="I2" s="47"/>
      <c r="J2" s="46"/>
      <c r="K2" s="47"/>
      <c r="L2" s="47"/>
    </row>
    <row r="3" spans="2:19" s="7" customFormat="1" ht="9.75" customHeight="1">
      <c r="B3" s="46"/>
      <c r="C3" s="46"/>
      <c r="D3" s="47"/>
      <c r="E3" s="47"/>
      <c r="F3" s="47"/>
      <c r="G3" s="47"/>
      <c r="H3" s="47"/>
      <c r="I3" s="47"/>
      <c r="J3" s="46"/>
      <c r="K3" s="47"/>
      <c r="L3" s="47"/>
    </row>
    <row r="4" spans="2:19" s="7" customFormat="1" ht="19.5" customHeight="1">
      <c r="B4" s="231" t="s">
        <v>323</v>
      </c>
      <c r="C4" s="49"/>
      <c r="D4" s="50"/>
      <c r="E4" s="50"/>
      <c r="F4" s="50"/>
      <c r="G4" s="50"/>
      <c r="H4" s="50"/>
      <c r="I4" s="50"/>
      <c r="J4" s="49"/>
      <c r="K4" s="50"/>
      <c r="L4" s="50"/>
    </row>
    <row r="5" spans="2:19" s="7" customFormat="1" ht="19.5" customHeight="1">
      <c r="B5" s="216"/>
      <c r="C5" s="216"/>
      <c r="D5" s="217"/>
      <c r="E5" s="217"/>
      <c r="F5" s="217"/>
      <c r="G5" s="217"/>
      <c r="H5" s="217"/>
      <c r="I5" s="217"/>
      <c r="J5" s="216"/>
      <c r="K5" s="217"/>
      <c r="L5" s="217"/>
    </row>
    <row r="6" spans="2:19" s="7" customFormat="1" ht="19.5" customHeight="1">
      <c r="B6" s="218" t="s">
        <v>321</v>
      </c>
      <c r="C6" s="575"/>
      <c r="D6" s="576"/>
      <c r="E6" s="576"/>
      <c r="F6" s="576"/>
      <c r="G6" s="576"/>
      <c r="H6" s="576"/>
      <c r="I6" s="576"/>
      <c r="J6" s="576"/>
      <c r="K6" s="576"/>
      <c r="L6" s="577"/>
    </row>
    <row r="7" spans="2:19" s="7" customFormat="1" ht="8.1" customHeight="1">
      <c r="B7" s="216"/>
      <c r="C7" s="216"/>
      <c r="D7" s="217"/>
      <c r="E7" s="217"/>
      <c r="F7" s="217"/>
      <c r="G7" s="217"/>
      <c r="H7" s="217"/>
      <c r="I7" s="217"/>
      <c r="J7" s="216"/>
      <c r="K7" s="217"/>
      <c r="L7" s="217"/>
    </row>
    <row r="8" spans="2:19" ht="19.5" customHeight="1">
      <c r="B8" s="218" t="s">
        <v>322</v>
      </c>
      <c r="C8" s="575"/>
      <c r="D8" s="576"/>
      <c r="E8" s="576"/>
      <c r="F8" s="576"/>
      <c r="G8" s="576"/>
      <c r="H8" s="576"/>
      <c r="I8" s="576"/>
      <c r="J8" s="576"/>
      <c r="K8" s="576"/>
      <c r="L8" s="577"/>
      <c r="M8" s="16"/>
    </row>
    <row r="9" spans="2:19" ht="8.1" customHeight="1">
      <c r="B9" s="218"/>
      <c r="C9" s="219"/>
      <c r="D9" s="219"/>
      <c r="E9" s="219"/>
      <c r="F9" s="219"/>
      <c r="G9" s="219"/>
      <c r="H9" s="219"/>
      <c r="I9" s="219"/>
      <c r="J9" s="219"/>
      <c r="K9" s="219"/>
      <c r="L9" s="219"/>
      <c r="M9" s="16"/>
    </row>
    <row r="10" spans="2:19" ht="19.5" customHeight="1">
      <c r="B10" s="218" t="s">
        <v>21</v>
      </c>
      <c r="C10" s="575"/>
      <c r="D10" s="576"/>
      <c r="E10" s="576"/>
      <c r="F10" s="576"/>
      <c r="G10" s="576"/>
      <c r="H10" s="576"/>
      <c r="I10" s="576"/>
      <c r="J10" s="576"/>
      <c r="K10" s="576"/>
      <c r="L10" s="577"/>
      <c r="M10" s="16"/>
    </row>
    <row r="11" spans="2:19" ht="8.1" customHeight="1">
      <c r="B11" s="218"/>
      <c r="C11" s="219"/>
      <c r="D11" s="219"/>
      <c r="E11" s="219"/>
      <c r="F11" s="219"/>
      <c r="G11" s="219"/>
      <c r="H11" s="219"/>
      <c r="I11" s="219"/>
      <c r="J11" s="219"/>
      <c r="K11" s="219"/>
      <c r="L11" s="219"/>
      <c r="M11" s="16"/>
    </row>
    <row r="12" spans="2:19" ht="19.5" customHeight="1">
      <c r="B12" s="218" t="s">
        <v>22</v>
      </c>
      <c r="C12" s="575"/>
      <c r="D12" s="576"/>
      <c r="E12" s="576"/>
      <c r="F12" s="576"/>
      <c r="G12" s="576"/>
      <c r="H12" s="576"/>
      <c r="I12" s="576"/>
      <c r="J12" s="576"/>
      <c r="K12" s="576"/>
      <c r="L12" s="577"/>
      <c r="M12" s="16"/>
    </row>
    <row r="13" spans="2:19" ht="8.1" customHeight="1">
      <c r="B13" s="218"/>
      <c r="C13" s="219"/>
      <c r="D13" s="219"/>
      <c r="E13" s="219"/>
      <c r="F13" s="219"/>
      <c r="G13" s="219"/>
      <c r="H13" s="219"/>
      <c r="I13" s="219"/>
      <c r="J13" s="219"/>
      <c r="K13" s="219"/>
      <c r="L13" s="219"/>
      <c r="M13" s="16"/>
    </row>
    <row r="14" spans="2:19" ht="19.5" customHeight="1">
      <c r="B14" s="218" t="s">
        <v>23</v>
      </c>
      <c r="C14" s="575"/>
      <c r="D14" s="576"/>
      <c r="E14" s="576"/>
      <c r="F14" s="576"/>
      <c r="G14" s="576"/>
      <c r="H14" s="576"/>
      <c r="I14" s="576"/>
      <c r="J14" s="576"/>
      <c r="K14" s="576"/>
      <c r="L14" s="577"/>
      <c r="M14" s="16"/>
      <c r="P14" s="16"/>
      <c r="Q14" s="16"/>
      <c r="R14" s="16"/>
      <c r="S14" s="16"/>
    </row>
    <row r="15" spans="2:19" ht="43.5" customHeight="1">
      <c r="B15" s="220" t="s">
        <v>62</v>
      </c>
      <c r="C15" s="219"/>
      <c r="D15" s="219"/>
      <c r="E15" s="219"/>
      <c r="F15" s="219"/>
      <c r="G15" s="219"/>
      <c r="H15" s="219"/>
      <c r="I15" s="219"/>
      <c r="J15" s="219"/>
      <c r="K15" s="219"/>
      <c r="L15" s="219"/>
      <c r="M15" s="16"/>
    </row>
    <row r="16" spans="2:19" ht="19.5" customHeight="1">
      <c r="B16" s="218" t="s">
        <v>24</v>
      </c>
      <c r="C16" s="575"/>
      <c r="D16" s="576"/>
      <c r="E16" s="576"/>
      <c r="F16" s="576"/>
      <c r="G16" s="576"/>
      <c r="H16" s="576"/>
      <c r="I16" s="576"/>
      <c r="J16" s="576"/>
      <c r="K16" s="576"/>
      <c r="L16" s="577"/>
      <c r="M16" s="16"/>
      <c r="P16" s="18"/>
    </row>
    <row r="17" spans="2:30" ht="8.1" customHeight="1">
      <c r="B17" s="218"/>
      <c r="C17" s="221"/>
      <c r="D17" s="221"/>
      <c r="E17" s="221"/>
      <c r="F17" s="221"/>
      <c r="G17" s="222"/>
      <c r="H17" s="222"/>
      <c r="I17" s="222"/>
      <c r="J17" s="221"/>
      <c r="K17" s="221"/>
      <c r="L17" s="221"/>
      <c r="M17" s="468"/>
      <c r="N17" s="37"/>
      <c r="O17" s="37"/>
      <c r="P17" s="37"/>
      <c r="Q17" s="37"/>
      <c r="R17" s="37"/>
      <c r="S17" s="37"/>
      <c r="T17" s="37"/>
      <c r="U17" s="37"/>
      <c r="V17" s="37"/>
      <c r="W17" s="37"/>
      <c r="X17" s="37"/>
      <c r="Y17" s="37"/>
      <c r="Z17" s="37"/>
      <c r="AA17" s="37"/>
      <c r="AB17" s="37"/>
      <c r="AC17" s="37"/>
      <c r="AD17" s="37"/>
    </row>
    <row r="18" spans="2:30" ht="19.5" customHeight="1">
      <c r="B18" s="218" t="s">
        <v>317</v>
      </c>
      <c r="C18" s="575"/>
      <c r="D18" s="576"/>
      <c r="E18" s="576"/>
      <c r="F18" s="576"/>
      <c r="G18" s="576"/>
      <c r="H18" s="576"/>
      <c r="I18" s="576"/>
      <c r="J18" s="576"/>
      <c r="K18" s="576"/>
      <c r="L18" s="577"/>
      <c r="M18" s="468"/>
      <c r="N18" s="37"/>
      <c r="O18" s="37"/>
      <c r="P18" s="37"/>
      <c r="Q18" s="37"/>
      <c r="R18" s="37"/>
      <c r="S18" s="37"/>
      <c r="T18" s="37"/>
      <c r="U18" s="37"/>
      <c r="V18" s="37"/>
      <c r="W18" s="37"/>
      <c r="X18" s="37"/>
      <c r="Y18" s="37"/>
      <c r="Z18" s="37"/>
      <c r="AA18" s="37"/>
      <c r="AB18" s="37"/>
      <c r="AC18" s="37"/>
      <c r="AD18" s="37"/>
    </row>
    <row r="19" spans="2:30" ht="52.5" customHeight="1">
      <c r="B19" s="220" t="s">
        <v>63</v>
      </c>
      <c r="C19" s="221"/>
      <c r="D19" s="221"/>
      <c r="E19" s="221"/>
      <c r="F19" s="221"/>
      <c r="G19" s="222"/>
      <c r="H19" s="222"/>
      <c r="I19" s="222"/>
      <c r="J19" s="221"/>
      <c r="K19" s="221"/>
      <c r="L19" s="221"/>
      <c r="M19" s="468"/>
      <c r="N19" s="37"/>
      <c r="O19" s="37"/>
      <c r="P19" s="37"/>
      <c r="Q19" s="37"/>
      <c r="R19" s="37"/>
      <c r="S19" s="37"/>
      <c r="T19" s="37"/>
      <c r="U19" s="37"/>
      <c r="V19" s="37"/>
      <c r="W19" s="37"/>
      <c r="X19" s="37"/>
      <c r="Y19" s="37"/>
      <c r="Z19" s="37"/>
      <c r="AA19" s="37"/>
      <c r="AB19" s="37"/>
      <c r="AC19" s="37"/>
      <c r="AD19" s="37"/>
    </row>
    <row r="20" spans="2:30" ht="19.5" customHeight="1">
      <c r="B20" s="218" t="s">
        <v>318</v>
      </c>
      <c r="C20" s="578"/>
      <c r="D20" s="579"/>
      <c r="E20" s="579"/>
      <c r="F20" s="579"/>
      <c r="G20" s="579"/>
      <c r="H20" s="579"/>
      <c r="I20" s="579"/>
      <c r="J20" s="579"/>
      <c r="K20" s="579"/>
      <c r="L20" s="580"/>
      <c r="M20" s="468"/>
      <c r="N20" s="37"/>
      <c r="O20" s="37"/>
      <c r="P20" s="37"/>
      <c r="Q20" s="37"/>
      <c r="R20" s="37"/>
      <c r="S20" s="37"/>
      <c r="T20" s="37"/>
      <c r="U20" s="37"/>
      <c r="V20" s="37"/>
      <c r="W20" s="37"/>
      <c r="X20" s="37"/>
      <c r="Y20" s="37"/>
      <c r="Z20" s="37"/>
      <c r="AA20" s="37"/>
      <c r="AB20" s="37"/>
      <c r="AC20" s="37"/>
      <c r="AD20" s="37"/>
    </row>
    <row r="21" spans="2:30" ht="8.1" customHeight="1">
      <c r="B21" s="218"/>
      <c r="C21" s="221"/>
      <c r="D21" s="221"/>
      <c r="E21" s="221"/>
      <c r="F21" s="221"/>
      <c r="G21" s="222"/>
      <c r="H21" s="222"/>
      <c r="I21" s="222"/>
      <c r="J21" s="221"/>
      <c r="K21" s="221"/>
      <c r="L21" s="221"/>
      <c r="M21" s="468"/>
      <c r="N21" s="37"/>
      <c r="O21" s="37"/>
      <c r="P21" s="37"/>
      <c r="Q21" s="37"/>
      <c r="R21" s="37"/>
      <c r="S21" s="37"/>
      <c r="T21" s="37"/>
      <c r="U21" s="37"/>
      <c r="V21" s="37"/>
      <c r="W21" s="37"/>
      <c r="X21" s="37"/>
      <c r="Y21" s="37"/>
      <c r="Z21" s="37"/>
      <c r="AA21" s="37"/>
      <c r="AB21" s="37"/>
      <c r="AC21" s="37"/>
      <c r="AD21" s="37"/>
    </row>
    <row r="22" spans="2:30" ht="19.5" customHeight="1">
      <c r="B22" s="218" t="s">
        <v>319</v>
      </c>
      <c r="C22" s="578"/>
      <c r="D22" s="579"/>
      <c r="E22" s="579"/>
      <c r="F22" s="579"/>
      <c r="G22" s="579"/>
      <c r="H22" s="579"/>
      <c r="I22" s="579"/>
      <c r="J22" s="579"/>
      <c r="K22" s="579"/>
      <c r="L22" s="580"/>
      <c r="M22" s="468"/>
      <c r="N22" s="37"/>
      <c r="O22" s="37"/>
      <c r="P22" s="37"/>
      <c r="Q22" s="37"/>
      <c r="R22" s="37"/>
      <c r="S22" s="37"/>
      <c r="T22" s="37"/>
      <c r="U22" s="37"/>
      <c r="V22" s="37"/>
      <c r="W22" s="37"/>
      <c r="X22" s="37"/>
      <c r="Y22" s="37"/>
      <c r="Z22" s="37"/>
      <c r="AA22" s="37"/>
      <c r="AB22" s="37"/>
      <c r="AC22" s="37"/>
      <c r="AD22" s="37"/>
    </row>
    <row r="23" spans="2:30" ht="8.1" customHeight="1">
      <c r="B23" s="218"/>
      <c r="C23" s="222"/>
      <c r="D23" s="222"/>
      <c r="E23" s="222"/>
      <c r="F23" s="222"/>
      <c r="G23" s="222"/>
      <c r="H23" s="222"/>
      <c r="I23" s="222"/>
      <c r="J23" s="222"/>
      <c r="K23" s="222"/>
      <c r="L23" s="222"/>
      <c r="M23" s="468"/>
      <c r="N23" s="37"/>
      <c r="O23" s="37"/>
      <c r="P23" s="37"/>
      <c r="Q23" s="37"/>
      <c r="R23" s="37"/>
      <c r="S23" s="37"/>
      <c r="T23" s="37"/>
      <c r="U23" s="37"/>
      <c r="V23" s="37"/>
      <c r="W23" s="37"/>
      <c r="X23" s="37"/>
      <c r="Y23" s="37"/>
      <c r="Z23" s="37"/>
      <c r="AA23" s="37"/>
      <c r="AB23" s="37"/>
      <c r="AC23" s="37"/>
      <c r="AD23" s="37"/>
    </row>
    <row r="24" spans="2:30" ht="32.25" customHeight="1">
      <c r="B24" s="220" t="s">
        <v>25</v>
      </c>
      <c r="C24" s="219"/>
      <c r="D24" s="219"/>
      <c r="E24" s="219"/>
      <c r="F24" s="219"/>
      <c r="G24" s="223"/>
      <c r="H24" s="223"/>
      <c r="I24" s="223"/>
      <c r="J24" s="219"/>
      <c r="K24" s="219"/>
      <c r="L24" s="219"/>
      <c r="M24" s="468"/>
      <c r="N24" s="37"/>
      <c r="O24" s="37"/>
      <c r="P24" s="37"/>
      <c r="Q24" s="37"/>
      <c r="R24" s="37"/>
      <c r="S24" s="37"/>
      <c r="T24" s="37"/>
      <c r="U24" s="37"/>
      <c r="V24" s="37"/>
      <c r="W24" s="37"/>
      <c r="X24" s="37"/>
      <c r="Y24" s="37"/>
      <c r="Z24" s="37"/>
      <c r="AA24" s="37"/>
      <c r="AB24" s="37"/>
      <c r="AC24" s="37"/>
      <c r="AD24" s="37"/>
    </row>
    <row r="25" spans="2:30" s="9" customFormat="1" ht="19.5" customHeight="1">
      <c r="B25" s="218" t="s">
        <v>65</v>
      </c>
      <c r="C25" s="581"/>
      <c r="D25" s="582"/>
      <c r="E25" s="582"/>
      <c r="F25" s="582"/>
      <c r="G25" s="582"/>
      <c r="H25" s="582"/>
      <c r="I25" s="582"/>
      <c r="J25" s="582"/>
      <c r="K25" s="583"/>
      <c r="L25" s="505">
        <f>IF($Q$26=1,0.3,IF($Q$26=2,0.2,IF($Q$26=3,0.2,0)))</f>
        <v>0.3</v>
      </c>
      <c r="M25" s="469"/>
      <c r="N25" s="470"/>
      <c r="O25" s="471"/>
      <c r="P25" s="471"/>
      <c r="Q25" s="472"/>
      <c r="R25" s="471"/>
      <c r="S25" s="471"/>
      <c r="T25" s="471"/>
      <c r="U25" s="471"/>
      <c r="V25" s="471"/>
      <c r="W25" s="471"/>
      <c r="X25" s="471"/>
      <c r="Y25" s="471"/>
      <c r="Z25" s="471"/>
      <c r="AA25" s="471"/>
      <c r="AB25" s="471"/>
      <c r="AC25" s="471"/>
      <c r="AD25" s="471"/>
    </row>
    <row r="26" spans="2:30" s="9" customFormat="1" ht="19.5" customHeight="1">
      <c r="B26" s="218"/>
      <c r="C26" s="224"/>
      <c r="D26" s="224"/>
      <c r="E26" s="224"/>
      <c r="F26" s="224"/>
      <c r="G26" s="224"/>
      <c r="H26" s="224"/>
      <c r="I26" s="224"/>
      <c r="J26" s="224"/>
      <c r="K26" s="224"/>
      <c r="L26" s="441" t="b">
        <v>0</v>
      </c>
      <c r="M26" s="469"/>
      <c r="N26" s="471"/>
      <c r="O26" s="471"/>
      <c r="P26" s="471"/>
      <c r="Q26" s="504">
        <v>1</v>
      </c>
      <c r="R26" s="471"/>
      <c r="S26" s="471"/>
      <c r="T26" s="471"/>
      <c r="U26" s="471"/>
      <c r="V26" s="471"/>
      <c r="W26" s="471"/>
      <c r="X26" s="471"/>
      <c r="Y26" s="471"/>
      <c r="Z26" s="471"/>
      <c r="AA26" s="471"/>
      <c r="AB26" s="471"/>
      <c r="AC26" s="471"/>
      <c r="AD26" s="471"/>
    </row>
    <row r="27" spans="2:30" s="9" customFormat="1" ht="19.5" hidden="1" customHeight="1">
      <c r="B27" s="218" t="s">
        <v>39</v>
      </c>
      <c r="C27" s="225"/>
      <c r="D27" s="226"/>
      <c r="E27" s="226"/>
      <c r="F27" s="226"/>
      <c r="G27" s="226"/>
      <c r="H27" s="226"/>
      <c r="I27" s="226"/>
      <c r="J27" s="226"/>
      <c r="K27" s="226"/>
      <c r="L27" s="227">
        <f>IF($Q$26=1,0.02,IF($Q$26=2,0.01,IF($Q$26=3,0,0)))</f>
        <v>0.02</v>
      </c>
      <c r="M27" s="469"/>
      <c r="N27" s="471"/>
      <c r="O27" s="471"/>
      <c r="P27" s="471"/>
      <c r="Q27" s="471"/>
      <c r="R27" s="471"/>
      <c r="S27" s="471"/>
      <c r="T27" s="471"/>
      <c r="U27" s="471"/>
      <c r="V27" s="471"/>
      <c r="W27" s="471"/>
      <c r="X27" s="471"/>
      <c r="Y27" s="471"/>
      <c r="Z27" s="471"/>
      <c r="AA27" s="471"/>
      <c r="AB27" s="471"/>
      <c r="AC27" s="471"/>
      <c r="AD27" s="471"/>
    </row>
    <row r="28" spans="2:30" s="9" customFormat="1" ht="19.5" hidden="1" customHeight="1">
      <c r="B28" s="228"/>
      <c r="C28" s="229"/>
      <c r="D28" s="229"/>
      <c r="E28" s="229"/>
      <c r="F28" s="229"/>
      <c r="G28" s="229"/>
      <c r="H28" s="229"/>
      <c r="I28" s="229"/>
      <c r="J28" s="229"/>
      <c r="K28" s="229"/>
      <c r="L28" s="230"/>
      <c r="M28" s="469"/>
      <c r="N28" s="471"/>
      <c r="O28" s="471"/>
      <c r="P28" s="471"/>
      <c r="Q28" s="471"/>
      <c r="R28" s="471"/>
      <c r="S28" s="471"/>
      <c r="T28" s="471"/>
      <c r="U28" s="471"/>
      <c r="V28" s="471"/>
      <c r="W28" s="471"/>
      <c r="X28" s="471"/>
      <c r="Y28" s="471"/>
      <c r="Z28" s="471"/>
      <c r="AA28" s="471"/>
      <c r="AB28" s="471"/>
      <c r="AC28" s="471"/>
      <c r="AD28" s="471"/>
    </row>
    <row r="29" spans="2:30" s="9" customFormat="1" ht="19.5" hidden="1" customHeight="1">
      <c r="B29" s="218" t="s">
        <v>50</v>
      </c>
      <c r="C29" s="572"/>
      <c r="D29" s="573"/>
      <c r="E29" s="573"/>
      <c r="F29" s="573"/>
      <c r="G29" s="573"/>
      <c r="H29" s="573"/>
      <c r="I29" s="573"/>
      <c r="J29" s="573"/>
      <c r="K29" s="573"/>
      <c r="L29" s="574"/>
      <c r="M29" s="469"/>
      <c r="N29" s="470"/>
      <c r="O29" s="471"/>
      <c r="P29" s="471"/>
      <c r="Q29" s="471"/>
      <c r="R29" s="471"/>
      <c r="S29" s="471"/>
      <c r="T29" s="471"/>
      <c r="U29" s="471"/>
      <c r="V29" s="471"/>
      <c r="W29" s="471"/>
      <c r="X29" s="471"/>
      <c r="Y29" s="471"/>
      <c r="Z29" s="471"/>
      <c r="AA29" s="471"/>
      <c r="AB29" s="471"/>
      <c r="AC29" s="471"/>
      <c r="AD29" s="471"/>
    </row>
    <row r="30" spans="2:30" s="12" customFormat="1" ht="19.5" customHeight="1">
      <c r="B30" s="11"/>
      <c r="C30" s="34"/>
      <c r="D30" s="35"/>
      <c r="E30" s="35"/>
      <c r="F30" s="36"/>
      <c r="G30" s="35"/>
      <c r="H30" s="35"/>
      <c r="I30" s="13"/>
      <c r="J30" s="13"/>
      <c r="K30" s="11"/>
      <c r="L30" s="11"/>
      <c r="M30" s="473"/>
      <c r="N30" s="473"/>
      <c r="O30" s="473"/>
      <c r="P30" s="473"/>
      <c r="Q30" s="473"/>
      <c r="R30" s="473"/>
      <c r="S30" s="473"/>
      <c r="T30" s="473"/>
      <c r="U30" s="473"/>
      <c r="V30" s="473"/>
      <c r="W30" s="473"/>
      <c r="X30" s="473"/>
      <c r="Y30" s="473"/>
      <c r="Z30" s="473"/>
      <c r="AA30" s="473"/>
      <c r="AB30" s="473"/>
      <c r="AC30" s="473"/>
      <c r="AD30" s="473"/>
    </row>
    <row r="31" spans="2:30" s="12" customFormat="1" ht="19.5" customHeight="1">
      <c r="B31" s="11"/>
      <c r="C31" s="34"/>
      <c r="D31" s="35"/>
      <c r="E31" s="467"/>
      <c r="F31" s="36"/>
      <c r="G31" s="35"/>
      <c r="H31" s="35"/>
      <c r="I31" s="13"/>
      <c r="J31" s="13"/>
      <c r="K31" s="11"/>
      <c r="L31" s="11"/>
      <c r="M31" s="473"/>
      <c r="N31" s="474"/>
      <c r="O31" s="473"/>
      <c r="P31" s="473"/>
      <c r="Q31" s="473"/>
      <c r="R31" s="473"/>
      <c r="S31" s="473"/>
      <c r="T31" s="473"/>
      <c r="U31" s="473"/>
      <c r="V31" s="473"/>
      <c r="W31" s="473"/>
      <c r="X31" s="473"/>
      <c r="Y31" s="473"/>
      <c r="Z31" s="473"/>
      <c r="AA31" s="473"/>
      <c r="AB31" s="473"/>
      <c r="AC31" s="473"/>
      <c r="AD31" s="473"/>
    </row>
    <row r="32" spans="2:30" ht="19.5" customHeight="1">
      <c r="B32" s="37"/>
      <c r="C32" s="37"/>
      <c r="D32" s="37"/>
      <c r="E32" s="37"/>
      <c r="F32" s="37"/>
      <c r="G32" s="37"/>
      <c r="H32" s="37"/>
      <c r="I32" s="38"/>
      <c r="J32" s="37"/>
      <c r="K32" s="38"/>
      <c r="L32" s="38"/>
      <c r="M32" s="37"/>
      <c r="N32" s="37"/>
      <c r="O32" s="37"/>
      <c r="P32" s="37"/>
      <c r="Q32" s="37"/>
      <c r="R32" s="37"/>
      <c r="S32" s="37"/>
      <c r="T32" s="37"/>
      <c r="U32" s="37"/>
      <c r="V32" s="37"/>
      <c r="W32" s="37"/>
      <c r="X32" s="37"/>
      <c r="Y32" s="37"/>
      <c r="Z32" s="37"/>
      <c r="AA32" s="37"/>
      <c r="AB32" s="37"/>
      <c r="AC32" s="37"/>
      <c r="AD32" s="37"/>
    </row>
    <row r="33" spans="2:30" ht="19.5" customHeight="1">
      <c r="B33" s="37"/>
      <c r="C33" s="37"/>
      <c r="D33" s="37"/>
      <c r="E33" s="37"/>
      <c r="F33" s="37"/>
      <c r="G33" s="37"/>
      <c r="H33" s="37"/>
      <c r="I33" s="38"/>
      <c r="J33" s="37"/>
      <c r="K33" s="38"/>
      <c r="L33" s="38"/>
      <c r="M33" s="37"/>
      <c r="N33" s="475"/>
      <c r="O33" s="37"/>
      <c r="P33" s="37"/>
      <c r="Q33" s="37"/>
      <c r="R33" s="37"/>
      <c r="S33" s="37"/>
      <c r="T33" s="37"/>
      <c r="U33" s="37"/>
      <c r="V33" s="37"/>
      <c r="W33" s="37"/>
      <c r="X33" s="37"/>
      <c r="Y33" s="37"/>
      <c r="Z33" s="37"/>
      <c r="AA33" s="37"/>
      <c r="AB33" s="37"/>
      <c r="AC33" s="37"/>
      <c r="AD33" s="37"/>
    </row>
    <row r="34" spans="2:30" ht="19.5" customHeight="1">
      <c r="B34" s="37"/>
      <c r="C34" s="37"/>
      <c r="D34" s="37"/>
      <c r="E34" s="37"/>
      <c r="F34" s="37"/>
      <c r="G34" s="37"/>
      <c r="H34" s="37"/>
      <c r="I34" s="38"/>
      <c r="J34" s="37"/>
      <c r="K34" s="38"/>
      <c r="L34" s="38"/>
      <c r="M34" s="37"/>
      <c r="N34" s="37"/>
      <c r="O34" s="37"/>
      <c r="P34" s="37"/>
      <c r="Q34" s="37"/>
      <c r="R34" s="37"/>
      <c r="S34" s="37"/>
      <c r="T34" s="37"/>
      <c r="U34" s="37"/>
      <c r="V34" s="37"/>
      <c r="W34" s="37"/>
      <c r="X34" s="37"/>
      <c r="Y34" s="37"/>
      <c r="Z34" s="37"/>
      <c r="AA34" s="37"/>
      <c r="AB34" s="37"/>
      <c r="AC34" s="37"/>
      <c r="AD34" s="37"/>
    </row>
    <row r="35" spans="2:30" ht="19.5" customHeight="1">
      <c r="B35" s="37"/>
      <c r="C35" s="37"/>
      <c r="D35" s="37"/>
      <c r="E35" s="37"/>
      <c r="F35" s="37"/>
      <c r="G35" s="37"/>
      <c r="H35" s="37"/>
      <c r="I35" s="38"/>
      <c r="J35" s="37"/>
      <c r="K35" s="38"/>
      <c r="L35" s="38"/>
      <c r="M35" s="37"/>
      <c r="N35" s="37"/>
      <c r="O35" s="37"/>
      <c r="P35" s="37"/>
      <c r="Q35" s="37"/>
      <c r="R35" s="37"/>
      <c r="S35" s="37"/>
      <c r="T35" s="37"/>
      <c r="U35" s="37"/>
      <c r="V35" s="37"/>
      <c r="W35" s="37"/>
      <c r="X35" s="37"/>
      <c r="Y35" s="37"/>
      <c r="Z35" s="37"/>
      <c r="AA35" s="37"/>
      <c r="AB35" s="37"/>
      <c r="AC35" s="37"/>
      <c r="AD35" s="37"/>
    </row>
    <row r="36" spans="2:30" ht="19.5" customHeight="1">
      <c r="B36" s="37"/>
      <c r="C36" s="37"/>
      <c r="D36" s="37"/>
      <c r="E36" s="37"/>
      <c r="F36" s="37"/>
      <c r="G36" s="37"/>
      <c r="H36" s="37"/>
      <c r="I36" s="38"/>
      <c r="J36" s="37"/>
      <c r="K36" s="38"/>
      <c r="L36" s="38"/>
      <c r="M36" s="37"/>
      <c r="N36" s="37"/>
      <c r="O36" s="37"/>
      <c r="P36" s="37"/>
      <c r="Q36" s="37"/>
      <c r="R36" s="37"/>
      <c r="S36" s="37"/>
      <c r="T36" s="37"/>
      <c r="U36" s="37"/>
      <c r="V36" s="37"/>
      <c r="W36" s="37"/>
      <c r="X36" s="37"/>
      <c r="Y36" s="37"/>
      <c r="Z36" s="37"/>
      <c r="AA36" s="37"/>
      <c r="AB36" s="37"/>
      <c r="AC36" s="37"/>
      <c r="AD36" s="37"/>
    </row>
    <row r="37" spans="2:30" ht="19.5" customHeight="1">
      <c r="B37" s="37"/>
      <c r="C37" s="37"/>
      <c r="D37" s="37"/>
      <c r="E37" s="37"/>
      <c r="F37" s="37"/>
      <c r="G37" s="37"/>
      <c r="H37" s="37"/>
      <c r="I37" s="38"/>
      <c r="J37" s="37"/>
      <c r="K37" s="38"/>
      <c r="L37" s="38"/>
      <c r="M37" s="37"/>
      <c r="N37" s="37"/>
      <c r="O37" s="37"/>
      <c r="P37" s="37"/>
      <c r="Q37" s="37"/>
      <c r="R37" s="37"/>
      <c r="S37" s="37"/>
      <c r="T37" s="37"/>
      <c r="U37" s="37"/>
      <c r="V37" s="37"/>
      <c r="W37" s="37"/>
      <c r="X37" s="37"/>
      <c r="Y37" s="37"/>
      <c r="Z37" s="37"/>
      <c r="AA37" s="37"/>
      <c r="AB37" s="37"/>
      <c r="AC37" s="37"/>
      <c r="AD37" s="37"/>
    </row>
    <row r="38" spans="2:30" ht="19.5" customHeight="1">
      <c r="B38" s="448"/>
      <c r="C38" s="448"/>
      <c r="D38" s="448"/>
      <c r="E38" s="448"/>
      <c r="F38" s="448"/>
      <c r="G38" s="448"/>
      <c r="H38" s="448"/>
      <c r="I38" s="449"/>
      <c r="J38" s="448"/>
      <c r="K38" s="449"/>
      <c r="L38" s="449"/>
      <c r="M38" s="448"/>
      <c r="N38" s="448"/>
      <c r="O38" s="448"/>
      <c r="P38" s="448"/>
      <c r="Q38" s="448"/>
      <c r="R38" s="448"/>
      <c r="S38" s="448"/>
      <c r="T38" s="448"/>
      <c r="U38" s="448"/>
      <c r="V38" s="448"/>
      <c r="W38" s="448"/>
      <c r="X38" s="37"/>
      <c r="Y38" s="37"/>
      <c r="Z38" s="37"/>
      <c r="AA38" s="37"/>
      <c r="AB38" s="37"/>
      <c r="AC38" s="37"/>
      <c r="AD38" s="37"/>
    </row>
    <row r="39" spans="2:30" ht="19.5" customHeight="1">
      <c r="B39" s="448"/>
      <c r="C39" s="448"/>
      <c r="D39" s="448"/>
      <c r="E39" s="448"/>
      <c r="F39" s="448"/>
      <c r="G39" s="448"/>
      <c r="H39" s="448"/>
      <c r="I39" s="449"/>
      <c r="J39" s="448"/>
      <c r="K39" s="449"/>
      <c r="L39" s="449"/>
      <c r="M39" s="448"/>
      <c r="N39" s="448"/>
      <c r="O39" s="448"/>
      <c r="P39" s="448"/>
      <c r="Q39" s="448"/>
      <c r="R39" s="448"/>
      <c r="S39" s="448"/>
      <c r="T39" s="448"/>
      <c r="U39" s="448"/>
      <c r="V39" s="448"/>
      <c r="W39" s="448"/>
      <c r="X39" s="37"/>
      <c r="Y39" s="37"/>
      <c r="Z39" s="37"/>
      <c r="AA39" s="37"/>
      <c r="AB39" s="37"/>
      <c r="AC39" s="37"/>
      <c r="AD39" s="37"/>
    </row>
    <row r="40" spans="2:30" ht="19.5" customHeight="1">
      <c r="B40" s="448"/>
      <c r="C40" s="448"/>
      <c r="D40" s="448"/>
      <c r="E40" s="448"/>
      <c r="F40" s="448"/>
      <c r="G40" s="448"/>
      <c r="H40" s="448"/>
      <c r="I40" s="449"/>
      <c r="J40" s="448"/>
      <c r="K40" s="449"/>
      <c r="L40" s="449"/>
      <c r="M40" s="448"/>
      <c r="N40" s="448"/>
      <c r="O40" s="448"/>
      <c r="P40" s="448"/>
      <c r="Q40" s="448"/>
      <c r="R40" s="448"/>
      <c r="S40" s="448"/>
      <c r="T40" s="448"/>
      <c r="U40" s="448"/>
      <c r="V40" s="448"/>
      <c r="W40" s="448"/>
      <c r="X40" s="37"/>
      <c r="Y40" s="37"/>
      <c r="Z40" s="37"/>
      <c r="AA40" s="37"/>
      <c r="AB40" s="37"/>
      <c r="AC40" s="37"/>
      <c r="AD40" s="37"/>
    </row>
    <row r="41" spans="2:30" ht="19.5" customHeight="1">
      <c r="B41" s="42"/>
      <c r="C41" s="42"/>
      <c r="D41" s="42"/>
      <c r="E41" s="42"/>
      <c r="F41" s="42"/>
      <c r="G41" s="42"/>
      <c r="H41" s="42"/>
      <c r="I41" s="324"/>
      <c r="J41" s="42"/>
      <c r="K41" s="324"/>
      <c r="L41" s="324"/>
      <c r="M41" s="448"/>
      <c r="N41" s="448"/>
      <c r="O41" s="448"/>
      <c r="P41" s="448"/>
      <c r="Q41" s="448"/>
      <c r="R41" s="448"/>
      <c r="S41" s="448"/>
      <c r="T41" s="448"/>
      <c r="U41" s="448"/>
      <c r="V41" s="448"/>
      <c r="W41" s="448"/>
      <c r="X41" s="37"/>
      <c r="Y41" s="37"/>
      <c r="Z41" s="37"/>
      <c r="AA41" s="37"/>
      <c r="AB41" s="37"/>
      <c r="AC41" s="37"/>
      <c r="AD41" s="37"/>
    </row>
    <row r="42" spans="2:30" ht="19.5" customHeight="1">
      <c r="B42" s="42"/>
      <c r="C42" s="42"/>
      <c r="D42" s="42"/>
      <c r="E42" s="42"/>
      <c r="F42" s="42"/>
      <c r="G42" s="42"/>
      <c r="H42" s="42"/>
      <c r="I42" s="324"/>
      <c r="J42" s="42"/>
      <c r="K42" s="324"/>
      <c r="L42" s="324"/>
      <c r="M42" s="448"/>
      <c r="N42" s="448"/>
      <c r="O42" s="448"/>
      <c r="P42" s="448"/>
      <c r="Q42" s="448"/>
      <c r="R42" s="448"/>
      <c r="S42" s="448"/>
      <c r="T42" s="448"/>
      <c r="U42" s="448"/>
      <c r="V42" s="448"/>
      <c r="W42" s="448"/>
      <c r="X42" s="37"/>
      <c r="Y42" s="37"/>
      <c r="Z42" s="37"/>
      <c r="AA42" s="37"/>
      <c r="AB42" s="37"/>
      <c r="AC42" s="37"/>
      <c r="AD42" s="37"/>
    </row>
    <row r="43" spans="2:30" ht="19.5" customHeight="1">
      <c r="B43" s="42"/>
      <c r="C43" s="42"/>
      <c r="D43" s="42"/>
      <c r="E43" s="42"/>
      <c r="F43" s="42"/>
      <c r="G43" s="42"/>
      <c r="H43" s="42"/>
      <c r="I43" s="324"/>
      <c r="J43" s="42"/>
      <c r="K43" s="324"/>
      <c r="L43" s="324"/>
      <c r="M43" s="448"/>
      <c r="N43" s="448"/>
      <c r="O43" s="448"/>
      <c r="P43" s="448"/>
      <c r="Q43" s="448"/>
      <c r="R43" s="448"/>
      <c r="S43" s="448"/>
      <c r="T43" s="448"/>
      <c r="U43" s="448"/>
      <c r="V43" s="448"/>
      <c r="W43" s="448"/>
      <c r="X43" s="37"/>
      <c r="Y43" s="37"/>
      <c r="Z43" s="37"/>
      <c r="AA43" s="37"/>
      <c r="AB43" s="37"/>
      <c r="AC43" s="37"/>
      <c r="AD43" s="37"/>
    </row>
    <row r="44" spans="2:30" ht="19.5" customHeight="1">
      <c r="B44" s="42"/>
      <c r="C44" s="42"/>
      <c r="D44" s="42"/>
      <c r="E44" s="42"/>
      <c r="F44" s="42"/>
      <c r="G44" s="42"/>
      <c r="H44" s="42"/>
      <c r="I44" s="324"/>
      <c r="J44" s="42"/>
      <c r="K44" s="324"/>
      <c r="L44" s="324"/>
      <c r="M44" s="448"/>
      <c r="N44" s="448"/>
      <c r="O44" s="448"/>
      <c r="P44" s="448"/>
      <c r="Q44" s="448"/>
      <c r="R44" s="448"/>
      <c r="S44" s="448"/>
      <c r="T44" s="448"/>
      <c r="U44" s="448"/>
      <c r="V44" s="448"/>
      <c r="W44" s="448"/>
      <c r="X44" s="37"/>
      <c r="Y44" s="37"/>
      <c r="Z44" s="37"/>
      <c r="AA44" s="37"/>
      <c r="AB44" s="37"/>
      <c r="AC44" s="37"/>
      <c r="AD44" s="37"/>
    </row>
    <row r="45" spans="2:30" ht="19.5" customHeight="1">
      <c r="B45" s="42"/>
      <c r="C45" s="42"/>
      <c r="D45" s="42"/>
      <c r="E45" s="42"/>
      <c r="F45" s="42"/>
      <c r="G45" s="42"/>
      <c r="H45" s="42"/>
      <c r="I45" s="324"/>
      <c r="J45" s="42"/>
      <c r="K45" s="324"/>
      <c r="L45" s="324"/>
      <c r="M45" s="448"/>
      <c r="N45" s="448"/>
      <c r="O45" s="448"/>
      <c r="P45" s="448"/>
      <c r="Q45" s="448"/>
      <c r="R45" s="448"/>
      <c r="S45" s="448"/>
      <c r="T45" s="448"/>
      <c r="U45" s="448"/>
      <c r="V45" s="448"/>
      <c r="W45" s="448"/>
      <c r="X45" s="37"/>
      <c r="Y45" s="37"/>
      <c r="Z45" s="37"/>
      <c r="AA45" s="37"/>
      <c r="AB45" s="37"/>
      <c r="AC45" s="37"/>
      <c r="AD45" s="37"/>
    </row>
    <row r="46" spans="2:30" ht="19.5" customHeight="1">
      <c r="B46" s="42"/>
      <c r="C46" s="42"/>
      <c r="D46" s="42"/>
      <c r="E46" s="42"/>
      <c r="F46" s="42"/>
      <c r="G46" s="42"/>
      <c r="H46" s="42"/>
      <c r="I46" s="324"/>
      <c r="J46" s="42"/>
      <c r="K46" s="324"/>
      <c r="L46" s="324"/>
      <c r="M46" s="448"/>
      <c r="N46" s="448"/>
      <c r="O46" s="448"/>
      <c r="P46" s="448"/>
      <c r="Q46" s="448"/>
      <c r="R46" s="448"/>
      <c r="S46" s="448"/>
      <c r="T46" s="448"/>
      <c r="U46" s="448"/>
      <c r="V46" s="448"/>
      <c r="W46" s="448"/>
      <c r="X46" s="37"/>
      <c r="Y46" s="37"/>
      <c r="Z46" s="37"/>
      <c r="AA46" s="37"/>
      <c r="AB46" s="37"/>
      <c r="AC46" s="37"/>
      <c r="AD46" s="37"/>
    </row>
    <row r="47" spans="2:30" ht="19.5" customHeight="1">
      <c r="B47" s="42"/>
      <c r="C47" s="42"/>
      <c r="D47" s="42"/>
      <c r="E47" s="42"/>
      <c r="F47" s="42"/>
      <c r="G47" s="42"/>
      <c r="H47" s="42"/>
      <c r="I47" s="324"/>
      <c r="J47" s="42"/>
      <c r="K47" s="324"/>
      <c r="L47" s="324"/>
      <c r="M47" s="448"/>
      <c r="N47" s="448"/>
      <c r="O47" s="448"/>
      <c r="P47" s="448"/>
      <c r="Q47" s="448"/>
      <c r="R47" s="448"/>
      <c r="S47" s="448"/>
      <c r="T47" s="448"/>
      <c r="U47" s="448"/>
      <c r="V47" s="448"/>
      <c r="W47" s="448"/>
      <c r="X47" s="37"/>
      <c r="Y47" s="37"/>
      <c r="Z47" s="37"/>
      <c r="AA47" s="37"/>
      <c r="AB47" s="37"/>
      <c r="AC47" s="37"/>
      <c r="AD47" s="37"/>
    </row>
    <row r="48" spans="2:30" ht="19.5" customHeight="1">
      <c r="B48" s="42"/>
      <c r="C48" s="42"/>
      <c r="D48" s="42"/>
      <c r="E48" s="42"/>
      <c r="F48" s="42"/>
      <c r="G48" s="42"/>
      <c r="H48" s="42"/>
      <c r="I48" s="324"/>
      <c r="J48" s="42"/>
      <c r="K48" s="324"/>
      <c r="L48" s="324"/>
      <c r="M48" s="448"/>
      <c r="N48" s="448"/>
      <c r="O48" s="448"/>
      <c r="P48" s="448"/>
      <c r="Q48" s="448"/>
      <c r="R48" s="448"/>
      <c r="S48" s="448"/>
      <c r="T48" s="448"/>
      <c r="U48" s="448"/>
      <c r="V48" s="448"/>
      <c r="W48" s="448"/>
      <c r="X48" s="37"/>
      <c r="Y48" s="37"/>
      <c r="Z48" s="37"/>
      <c r="AA48" s="37"/>
      <c r="AB48" s="37"/>
      <c r="AC48" s="37"/>
      <c r="AD48" s="37"/>
    </row>
    <row r="49" spans="2:30" ht="19.5" customHeight="1">
      <c r="B49" s="42"/>
      <c r="C49" s="42"/>
      <c r="D49" s="42"/>
      <c r="E49" s="42"/>
      <c r="F49" s="42"/>
      <c r="G49" s="42"/>
      <c r="H49" s="42"/>
      <c r="I49" s="324"/>
      <c r="J49" s="42"/>
      <c r="K49" s="324"/>
      <c r="L49" s="324"/>
      <c r="M49" s="448"/>
      <c r="N49" s="448"/>
      <c r="O49" s="448"/>
      <c r="P49" s="448"/>
      <c r="Q49" s="448"/>
      <c r="R49" s="448"/>
      <c r="S49" s="448"/>
      <c r="T49" s="448"/>
      <c r="U49" s="448"/>
      <c r="V49" s="448"/>
      <c r="W49" s="448"/>
      <c r="X49" s="37"/>
      <c r="Y49" s="37"/>
      <c r="Z49" s="37"/>
      <c r="AA49" s="37"/>
      <c r="AB49" s="37"/>
      <c r="AC49" s="37"/>
      <c r="AD49" s="37"/>
    </row>
    <row r="50" spans="2:30" ht="19.5" customHeight="1">
      <c r="B50" s="42"/>
      <c r="C50" s="42"/>
      <c r="D50" s="42"/>
      <c r="E50" s="42"/>
      <c r="F50" s="42"/>
      <c r="G50" s="42"/>
      <c r="H50" s="42"/>
      <c r="I50" s="324"/>
      <c r="J50" s="42"/>
      <c r="K50" s="324"/>
      <c r="L50" s="324"/>
      <c r="M50" s="448"/>
      <c r="N50" s="448"/>
      <c r="O50" s="448"/>
      <c r="P50" s="448"/>
      <c r="Q50" s="448"/>
      <c r="R50" s="448"/>
      <c r="S50" s="448"/>
      <c r="T50" s="448"/>
      <c r="U50" s="448"/>
      <c r="V50" s="448"/>
      <c r="W50" s="448"/>
      <c r="X50" s="37"/>
      <c r="Y50" s="37"/>
      <c r="Z50" s="37"/>
      <c r="AA50" s="37"/>
      <c r="AB50" s="37"/>
      <c r="AC50" s="37"/>
      <c r="AD50" s="37"/>
    </row>
    <row r="51" spans="2:30" ht="19.5" customHeight="1">
      <c r="B51" s="42"/>
      <c r="C51" s="42"/>
      <c r="D51" s="42"/>
      <c r="E51" s="42"/>
      <c r="F51" s="42"/>
      <c r="G51" s="42"/>
      <c r="H51" s="42"/>
      <c r="I51" s="324"/>
      <c r="J51" s="42"/>
      <c r="K51" s="324"/>
      <c r="L51" s="324"/>
      <c r="M51" s="448"/>
      <c r="N51" s="448"/>
      <c r="O51" s="448"/>
      <c r="P51" s="448"/>
      <c r="Q51" s="448"/>
      <c r="R51" s="448"/>
      <c r="S51" s="448"/>
      <c r="T51" s="448"/>
      <c r="U51" s="448"/>
      <c r="V51" s="448"/>
      <c r="W51" s="448"/>
      <c r="X51" s="37"/>
      <c r="Y51" s="37"/>
      <c r="Z51" s="37"/>
      <c r="AA51" s="37"/>
      <c r="AB51" s="37"/>
      <c r="AC51" s="37"/>
      <c r="AD51" s="37"/>
    </row>
    <row r="52" spans="2:30" ht="19.5" customHeight="1">
      <c r="B52" s="42"/>
      <c r="C52" s="42"/>
      <c r="D52" s="42"/>
      <c r="E52" s="42"/>
      <c r="F52" s="42"/>
      <c r="G52" s="42"/>
      <c r="H52" s="42"/>
      <c r="I52" s="324"/>
      <c r="J52" s="42"/>
      <c r="K52" s="324"/>
      <c r="L52" s="324"/>
      <c r="M52" s="448"/>
      <c r="N52" s="448"/>
      <c r="O52" s="448"/>
      <c r="P52" s="448"/>
      <c r="Q52" s="448"/>
      <c r="R52" s="448"/>
      <c r="S52" s="448"/>
      <c r="T52" s="448"/>
      <c r="U52" s="448"/>
      <c r="V52" s="448"/>
      <c r="W52" s="448"/>
      <c r="X52" s="37"/>
      <c r="Y52" s="37"/>
      <c r="Z52" s="37"/>
      <c r="AA52" s="37"/>
      <c r="AB52" s="37"/>
      <c r="AC52" s="37"/>
      <c r="AD52" s="37"/>
    </row>
    <row r="53" spans="2:30" ht="19.5" customHeight="1">
      <c r="B53" s="42"/>
      <c r="C53" s="42"/>
      <c r="D53" s="42"/>
      <c r="E53" s="42"/>
      <c r="F53" s="42"/>
      <c r="G53" s="42"/>
      <c r="H53" s="42"/>
      <c r="I53" s="324"/>
      <c r="J53" s="42"/>
      <c r="K53" s="324"/>
      <c r="L53" s="324"/>
      <c r="M53" s="448"/>
      <c r="N53" s="448"/>
      <c r="O53" s="448"/>
      <c r="P53" s="448"/>
      <c r="Q53" s="448"/>
      <c r="R53" s="448"/>
      <c r="S53" s="448"/>
      <c r="T53" s="448"/>
      <c r="U53" s="448"/>
      <c r="V53" s="448"/>
      <c r="W53" s="448"/>
      <c r="X53" s="37"/>
      <c r="Y53" s="37"/>
      <c r="Z53" s="37"/>
      <c r="AA53" s="37"/>
      <c r="AB53" s="37"/>
      <c r="AC53" s="37"/>
      <c r="AD53" s="37"/>
    </row>
    <row r="54" spans="2:30" ht="19.5" customHeight="1">
      <c r="B54" s="42"/>
      <c r="C54" s="42"/>
      <c r="D54" s="42"/>
      <c r="E54" s="42"/>
      <c r="F54" s="42"/>
      <c r="G54" s="42"/>
      <c r="H54" s="42"/>
      <c r="I54" s="324"/>
      <c r="J54" s="42"/>
      <c r="K54" s="324"/>
      <c r="L54" s="324"/>
      <c r="M54" s="448"/>
      <c r="N54" s="448"/>
      <c r="O54" s="448"/>
      <c r="P54" s="448"/>
      <c r="Q54" s="448"/>
      <c r="R54" s="448"/>
      <c r="S54" s="448"/>
      <c r="T54" s="448"/>
      <c r="U54" s="448"/>
      <c r="V54" s="448"/>
      <c r="W54" s="448"/>
      <c r="X54" s="37"/>
      <c r="Y54" s="37"/>
      <c r="Z54" s="37"/>
      <c r="AA54" s="37"/>
      <c r="AB54" s="37"/>
      <c r="AC54" s="37"/>
      <c r="AD54" s="37"/>
    </row>
    <row r="55" spans="2:30" ht="19.5" customHeight="1">
      <c r="B55" s="42"/>
      <c r="C55" s="42"/>
      <c r="D55" s="42"/>
      <c r="E55" s="42"/>
      <c r="F55" s="42"/>
      <c r="G55" s="42"/>
      <c r="H55" s="42"/>
      <c r="I55" s="324"/>
      <c r="J55" s="42"/>
      <c r="K55" s="324"/>
      <c r="L55" s="324"/>
      <c r="M55" s="448"/>
      <c r="N55" s="448"/>
      <c r="O55" s="448"/>
      <c r="P55" s="448"/>
      <c r="Q55" s="448"/>
      <c r="R55" s="448"/>
      <c r="S55" s="448"/>
      <c r="T55" s="448"/>
      <c r="U55" s="448"/>
      <c r="V55" s="448"/>
      <c r="W55" s="448"/>
      <c r="X55" s="37"/>
      <c r="Y55" s="37"/>
      <c r="Z55" s="37"/>
      <c r="AA55" s="37"/>
      <c r="AB55" s="37"/>
      <c r="AC55" s="37"/>
      <c r="AD55" s="37"/>
    </row>
    <row r="56" spans="2:30" ht="19.5" customHeight="1">
      <c r="B56" s="42"/>
      <c r="C56" s="42"/>
      <c r="D56" s="42"/>
      <c r="E56" s="42"/>
      <c r="F56" s="42"/>
      <c r="G56" s="42"/>
      <c r="H56" s="42"/>
      <c r="I56" s="324"/>
      <c r="J56" s="42"/>
      <c r="K56" s="324"/>
      <c r="L56" s="324"/>
      <c r="M56" s="448"/>
      <c r="N56" s="448"/>
      <c r="O56" s="448"/>
      <c r="P56" s="448"/>
      <c r="Q56" s="448"/>
      <c r="R56" s="448"/>
      <c r="S56" s="448"/>
      <c r="T56" s="448"/>
      <c r="U56" s="448"/>
      <c r="V56" s="448"/>
      <c r="W56" s="448"/>
      <c r="X56" s="37"/>
      <c r="Y56" s="37"/>
      <c r="Z56" s="37"/>
      <c r="AA56" s="37"/>
      <c r="AB56" s="37"/>
      <c r="AC56" s="37"/>
      <c r="AD56" s="37"/>
    </row>
    <row r="57" spans="2:30" ht="19.5" customHeight="1">
      <c r="B57" s="42"/>
      <c r="C57" s="42"/>
      <c r="D57" s="42"/>
      <c r="E57" s="42"/>
      <c r="F57" s="42"/>
      <c r="G57" s="42"/>
      <c r="H57" s="42"/>
      <c r="I57" s="324"/>
      <c r="J57" s="42"/>
      <c r="K57" s="324"/>
      <c r="L57" s="324"/>
      <c r="M57" s="448"/>
      <c r="N57" s="448"/>
      <c r="O57" s="448"/>
      <c r="P57" s="448"/>
      <c r="Q57" s="448"/>
      <c r="R57" s="448"/>
      <c r="S57" s="448"/>
      <c r="T57" s="448"/>
      <c r="U57" s="448"/>
      <c r="V57" s="448"/>
      <c r="W57" s="448"/>
      <c r="X57" s="37"/>
      <c r="Y57" s="37"/>
      <c r="Z57" s="37"/>
      <c r="AA57" s="37"/>
      <c r="AB57" s="37"/>
      <c r="AC57" s="37"/>
      <c r="AD57" s="37"/>
    </row>
    <row r="58" spans="2:30" ht="19.5" customHeight="1">
      <c r="B58" s="42"/>
      <c r="C58" s="42"/>
      <c r="D58" s="42"/>
      <c r="E58" s="42"/>
      <c r="F58" s="42"/>
      <c r="G58" s="42"/>
      <c r="H58" s="42"/>
      <c r="I58" s="324"/>
      <c r="J58" s="42"/>
      <c r="K58" s="324"/>
      <c r="L58" s="324"/>
      <c r="M58" s="448"/>
      <c r="N58" s="448"/>
      <c r="O58" s="448"/>
      <c r="P58" s="448"/>
      <c r="Q58" s="448"/>
      <c r="R58" s="448"/>
      <c r="S58" s="448"/>
      <c r="T58" s="448"/>
      <c r="U58" s="448"/>
      <c r="V58" s="448"/>
      <c r="W58" s="448"/>
      <c r="X58" s="37"/>
      <c r="Y58" s="37"/>
      <c r="Z58" s="37"/>
      <c r="AA58" s="37"/>
      <c r="AB58" s="37"/>
      <c r="AC58" s="37"/>
      <c r="AD58" s="37"/>
    </row>
    <row r="59" spans="2:30" ht="19.5" customHeight="1">
      <c r="B59" s="42"/>
      <c r="C59" s="42"/>
      <c r="D59" s="42"/>
      <c r="E59" s="42"/>
      <c r="F59" s="42"/>
      <c r="G59" s="42"/>
      <c r="H59" s="42"/>
      <c r="I59" s="324"/>
      <c r="J59" s="42"/>
      <c r="K59" s="324"/>
      <c r="L59" s="324"/>
      <c r="M59" s="448"/>
      <c r="N59" s="448"/>
      <c r="O59" s="448"/>
      <c r="P59" s="448"/>
      <c r="Q59" s="448"/>
      <c r="R59" s="448"/>
      <c r="S59" s="448"/>
      <c r="T59" s="448"/>
      <c r="U59" s="448"/>
      <c r="V59" s="448"/>
      <c r="W59" s="448"/>
      <c r="X59" s="37"/>
      <c r="Y59" s="37"/>
      <c r="Z59" s="37"/>
      <c r="AA59" s="37"/>
      <c r="AB59" s="37"/>
      <c r="AC59" s="37"/>
      <c r="AD59" s="37"/>
    </row>
    <row r="60" spans="2:30" ht="19.5" customHeight="1">
      <c r="B60" s="42"/>
      <c r="C60" s="42"/>
      <c r="D60" s="42"/>
      <c r="E60" s="42"/>
      <c r="F60" s="42"/>
      <c r="G60" s="42"/>
      <c r="H60" s="42"/>
      <c r="I60" s="324"/>
      <c r="J60" s="42"/>
      <c r="K60" s="324"/>
      <c r="L60" s="324"/>
      <c r="M60" s="448"/>
      <c r="N60" s="448"/>
      <c r="O60" s="448"/>
      <c r="P60" s="448"/>
      <c r="Q60" s="448"/>
      <c r="R60" s="448"/>
      <c r="S60" s="448"/>
      <c r="T60" s="448"/>
      <c r="U60" s="448"/>
      <c r="V60" s="448"/>
      <c r="W60" s="448"/>
      <c r="X60" s="37"/>
      <c r="Y60" s="37"/>
      <c r="Z60" s="37"/>
      <c r="AA60" s="37"/>
      <c r="AB60" s="37"/>
      <c r="AC60" s="37"/>
      <c r="AD60" s="37"/>
    </row>
    <row r="61" spans="2:30" ht="19.5" customHeight="1">
      <c r="B61" s="42"/>
      <c r="C61" s="42"/>
      <c r="D61" s="42"/>
      <c r="E61" s="42"/>
      <c r="F61" s="42"/>
      <c r="G61" s="42"/>
      <c r="H61" s="42"/>
      <c r="I61" s="324"/>
      <c r="J61" s="42"/>
      <c r="K61" s="324"/>
      <c r="L61" s="324"/>
      <c r="M61" s="448"/>
      <c r="N61" s="448"/>
      <c r="O61" s="448"/>
      <c r="P61" s="448"/>
      <c r="Q61" s="448"/>
      <c r="R61" s="448"/>
      <c r="S61" s="448"/>
      <c r="T61" s="448"/>
      <c r="U61" s="448"/>
      <c r="V61" s="448"/>
      <c r="W61" s="448"/>
      <c r="X61" s="37"/>
      <c r="Y61" s="37"/>
      <c r="Z61" s="37"/>
      <c r="AA61" s="37"/>
      <c r="AB61" s="37"/>
      <c r="AC61" s="37"/>
      <c r="AD61" s="37"/>
    </row>
    <row r="62" spans="2:30" ht="19.5" customHeight="1">
      <c r="B62" s="42"/>
      <c r="C62" s="42"/>
      <c r="D62" s="42"/>
      <c r="E62" s="42"/>
      <c r="F62" s="42"/>
      <c r="G62" s="42"/>
      <c r="H62" s="42"/>
      <c r="I62" s="324"/>
      <c r="J62" s="42"/>
      <c r="K62" s="324"/>
      <c r="L62" s="324"/>
      <c r="M62" s="448"/>
      <c r="N62" s="448"/>
      <c r="O62" s="448"/>
      <c r="P62" s="448"/>
      <c r="Q62" s="448"/>
      <c r="R62" s="448"/>
      <c r="S62" s="448"/>
      <c r="T62" s="448"/>
      <c r="U62" s="448"/>
      <c r="V62" s="448"/>
      <c r="W62" s="448"/>
      <c r="X62" s="37"/>
      <c r="Y62" s="37"/>
      <c r="Z62" s="37"/>
      <c r="AA62" s="37"/>
      <c r="AB62" s="37"/>
      <c r="AC62" s="37"/>
      <c r="AD62" s="37"/>
    </row>
    <row r="63" spans="2:30" ht="19.5" customHeight="1">
      <c r="B63" s="42"/>
      <c r="C63" s="42"/>
      <c r="D63" s="42"/>
      <c r="E63" s="42"/>
      <c r="F63" s="42"/>
      <c r="G63" s="42"/>
      <c r="H63" s="42"/>
      <c r="I63" s="324"/>
      <c r="J63" s="42"/>
      <c r="K63" s="324"/>
      <c r="L63" s="324"/>
      <c r="M63" s="448"/>
      <c r="N63" s="448"/>
      <c r="O63" s="448"/>
      <c r="P63" s="448"/>
      <c r="Q63" s="448"/>
      <c r="R63" s="448"/>
      <c r="S63" s="448"/>
      <c r="T63" s="448"/>
      <c r="U63" s="448"/>
      <c r="V63" s="448"/>
      <c r="W63" s="448"/>
      <c r="X63" s="37"/>
      <c r="Y63" s="37"/>
      <c r="Z63" s="37"/>
      <c r="AA63" s="37"/>
      <c r="AB63" s="37"/>
      <c r="AC63" s="37"/>
      <c r="AD63" s="37"/>
    </row>
    <row r="64" spans="2:30" ht="19.5" customHeight="1">
      <c r="B64" s="42"/>
      <c r="C64" s="42"/>
      <c r="D64" s="42"/>
      <c r="E64" s="42"/>
      <c r="F64" s="42"/>
      <c r="G64" s="42"/>
      <c r="H64" s="42"/>
      <c r="I64" s="324"/>
      <c r="J64" s="42"/>
      <c r="K64" s="324"/>
      <c r="L64" s="324"/>
      <c r="M64" s="448"/>
      <c r="N64" s="448"/>
      <c r="O64" s="448"/>
      <c r="P64" s="448"/>
      <c r="Q64" s="448"/>
      <c r="R64" s="448"/>
      <c r="S64" s="448"/>
      <c r="T64" s="448"/>
      <c r="U64" s="448"/>
      <c r="V64" s="448"/>
      <c r="W64" s="448"/>
      <c r="X64" s="37"/>
      <c r="Y64" s="37"/>
      <c r="Z64" s="37"/>
      <c r="AA64" s="37"/>
      <c r="AB64" s="37"/>
      <c r="AC64" s="37"/>
      <c r="AD64" s="37"/>
    </row>
    <row r="65" spans="2:30" s="14" customFormat="1" ht="19.5" customHeight="1">
      <c r="B65" s="42"/>
      <c r="C65" s="42"/>
      <c r="D65" s="42"/>
      <c r="E65" s="42"/>
      <c r="F65" s="42"/>
      <c r="G65" s="42"/>
      <c r="H65" s="425"/>
      <c r="I65" s="324"/>
      <c r="J65" s="425"/>
      <c r="K65" s="324"/>
      <c r="L65" s="324"/>
      <c r="M65" s="448"/>
      <c r="N65" s="448"/>
      <c r="O65" s="448"/>
      <c r="P65" s="448"/>
      <c r="Q65" s="448"/>
      <c r="R65" s="448"/>
      <c r="S65" s="449"/>
      <c r="T65" s="449"/>
      <c r="U65" s="449"/>
      <c r="V65" s="449"/>
      <c r="W65" s="449"/>
      <c r="X65" s="38"/>
      <c r="Y65" s="38"/>
      <c r="Z65" s="38"/>
      <c r="AA65" s="38"/>
      <c r="AB65" s="38"/>
      <c r="AC65" s="38"/>
      <c r="AD65" s="38"/>
    </row>
    <row r="66" spans="2:30" s="14" customFormat="1" ht="19.5" customHeight="1">
      <c r="B66" s="42"/>
      <c r="C66" s="42"/>
      <c r="D66" s="42"/>
      <c r="E66" s="42"/>
      <c r="F66" s="42"/>
      <c r="G66" s="42"/>
      <c r="H66" s="425"/>
      <c r="I66" s="324"/>
      <c r="J66" s="425"/>
      <c r="K66" s="324"/>
      <c r="L66" s="324"/>
      <c r="M66" s="42"/>
      <c r="N66" s="42"/>
      <c r="O66" s="42"/>
      <c r="P66" s="42"/>
      <c r="Q66" s="42"/>
      <c r="R66" s="42"/>
      <c r="S66" s="324"/>
      <c r="T66" s="324"/>
      <c r="U66" s="324"/>
      <c r="V66" s="324"/>
      <c r="W66" s="324"/>
    </row>
    <row r="67" spans="2:30" s="14" customFormat="1" ht="19.5" customHeight="1">
      <c r="B67" s="42"/>
      <c r="C67" s="42"/>
      <c r="D67" s="42"/>
      <c r="E67" s="42"/>
      <c r="F67" s="42"/>
      <c r="G67" s="42"/>
      <c r="H67" s="425"/>
      <c r="I67" s="324"/>
      <c r="J67" s="425"/>
      <c r="K67" s="324"/>
      <c r="L67" s="324"/>
      <c r="M67" s="42"/>
      <c r="N67" s="42"/>
      <c r="O67" s="42"/>
      <c r="P67" s="42"/>
      <c r="Q67" s="42"/>
      <c r="R67" s="42"/>
      <c r="S67" s="324"/>
      <c r="T67" s="324"/>
      <c r="U67" s="324"/>
      <c r="V67" s="324"/>
      <c r="W67" s="324"/>
    </row>
    <row r="68" spans="2:30" s="14" customFormat="1" ht="19.5" customHeight="1">
      <c r="B68" s="42"/>
      <c r="C68" s="42"/>
      <c r="D68" s="42"/>
      <c r="E68" s="42"/>
      <c r="F68" s="42"/>
      <c r="G68" s="42"/>
      <c r="H68" s="425"/>
      <c r="I68" s="324"/>
      <c r="J68" s="425"/>
      <c r="K68" s="324"/>
      <c r="L68" s="324"/>
      <c r="M68" s="42"/>
      <c r="N68" s="42"/>
      <c r="O68" s="42"/>
      <c r="P68" s="42"/>
      <c r="Q68" s="42"/>
      <c r="R68" s="42"/>
      <c r="S68" s="324"/>
      <c r="T68" s="324"/>
      <c r="U68" s="324"/>
      <c r="V68" s="324"/>
      <c r="W68" s="324"/>
    </row>
    <row r="69" spans="2:30" s="14" customFormat="1" ht="19.5" customHeight="1">
      <c r="B69" s="42"/>
      <c r="C69" s="42"/>
      <c r="D69" s="42"/>
      <c r="E69" s="42"/>
      <c r="F69" s="42"/>
      <c r="G69" s="42"/>
      <c r="H69" s="425"/>
      <c r="I69" s="324"/>
      <c r="J69" s="425"/>
      <c r="K69" s="324"/>
      <c r="L69" s="324"/>
      <c r="M69" s="42"/>
      <c r="N69" s="42"/>
      <c r="O69" s="42"/>
      <c r="P69" s="42"/>
      <c r="Q69" s="42"/>
      <c r="R69" s="42"/>
      <c r="S69" s="324"/>
      <c r="T69" s="324"/>
      <c r="U69" s="324"/>
      <c r="V69" s="324"/>
      <c r="W69" s="324"/>
    </row>
    <row r="70" spans="2:30" s="14" customFormat="1" ht="19.5" customHeight="1">
      <c r="B70" s="42"/>
      <c r="C70" s="42"/>
      <c r="D70" s="42"/>
      <c r="E70" s="42"/>
      <c r="F70" s="42"/>
      <c r="G70" s="42"/>
      <c r="H70" s="425"/>
      <c r="I70" s="324"/>
      <c r="J70" s="425"/>
      <c r="K70" s="324"/>
      <c r="L70" s="324"/>
      <c r="M70" s="42"/>
      <c r="N70" s="42"/>
      <c r="O70" s="42"/>
      <c r="P70" s="42"/>
      <c r="Q70" s="42"/>
      <c r="R70" s="42"/>
      <c r="S70" s="324"/>
      <c r="T70" s="324"/>
      <c r="U70" s="324"/>
      <c r="V70" s="324"/>
      <c r="W70" s="324"/>
    </row>
    <row r="71" spans="2:30" s="14" customFormat="1" ht="19.5" customHeight="1">
      <c r="B71" s="42"/>
      <c r="C71" s="42"/>
      <c r="D71" s="42"/>
      <c r="E71" s="42"/>
      <c r="F71" s="42"/>
      <c r="G71" s="42"/>
      <c r="H71" s="425"/>
      <c r="I71" s="324"/>
      <c r="J71" s="425"/>
      <c r="K71" s="324"/>
      <c r="L71" s="324"/>
      <c r="M71" s="42"/>
      <c r="N71" s="42"/>
      <c r="O71" s="42"/>
      <c r="P71" s="42"/>
      <c r="Q71" s="42"/>
      <c r="R71" s="42"/>
      <c r="S71" s="324"/>
      <c r="T71" s="324"/>
      <c r="U71" s="324"/>
      <c r="V71" s="324"/>
      <c r="W71" s="324"/>
    </row>
    <row r="72" spans="2:30" s="14" customFormat="1" ht="19.5" customHeight="1">
      <c r="B72" s="42"/>
      <c r="C72" s="42"/>
      <c r="D72" s="42"/>
      <c r="E72" s="42"/>
      <c r="F72" s="42"/>
      <c r="G72" s="42"/>
      <c r="H72" s="425"/>
      <c r="I72" s="324"/>
      <c r="J72" s="425"/>
      <c r="K72" s="324"/>
      <c r="L72" s="324"/>
      <c r="M72" s="42"/>
      <c r="N72" s="42"/>
      <c r="O72" s="42"/>
      <c r="P72" s="42"/>
      <c r="Q72" s="42"/>
      <c r="R72" s="42"/>
      <c r="S72" s="324"/>
      <c r="T72" s="324"/>
      <c r="U72" s="324"/>
      <c r="V72" s="324"/>
      <c r="W72" s="324"/>
    </row>
    <row r="73" spans="2:30" s="14" customFormat="1" ht="19.5" customHeight="1">
      <c r="B73" s="42"/>
      <c r="C73" s="42"/>
      <c r="D73" s="42"/>
      <c r="E73" s="42"/>
      <c r="F73" s="42"/>
      <c r="G73" s="42"/>
      <c r="H73" s="425"/>
      <c r="I73" s="324"/>
      <c r="J73" s="425"/>
      <c r="K73" s="324"/>
      <c r="L73" s="324"/>
      <c r="M73" s="42"/>
      <c r="N73" s="42"/>
      <c r="O73" s="42"/>
      <c r="P73" s="42"/>
      <c r="Q73" s="42"/>
      <c r="R73" s="42"/>
      <c r="S73" s="324"/>
      <c r="T73" s="324"/>
      <c r="U73" s="324"/>
      <c r="V73" s="324"/>
      <c r="W73" s="324"/>
    </row>
    <row r="74" spans="2:30" s="14" customFormat="1" ht="19.5" customHeight="1">
      <c r="B74" s="42"/>
      <c r="C74" s="42"/>
      <c r="D74" s="42"/>
      <c r="E74" s="42"/>
      <c r="F74" s="42"/>
      <c r="G74" s="42"/>
      <c r="H74" s="425"/>
      <c r="I74" s="324"/>
      <c r="J74" s="425"/>
      <c r="K74" s="324"/>
      <c r="L74" s="324"/>
      <c r="M74" s="42"/>
      <c r="N74" s="42"/>
      <c r="O74" s="42"/>
      <c r="P74" s="42"/>
      <c r="Q74" s="42"/>
      <c r="R74" s="42"/>
      <c r="S74" s="324"/>
      <c r="T74" s="324"/>
      <c r="U74" s="324"/>
      <c r="V74" s="324"/>
      <c r="W74" s="324"/>
    </row>
    <row r="75" spans="2:30" s="14" customFormat="1" ht="19.5" customHeight="1">
      <c r="B75" s="42"/>
      <c r="C75" s="42"/>
      <c r="D75" s="42"/>
      <c r="E75" s="42"/>
      <c r="F75" s="42"/>
      <c r="G75" s="42"/>
      <c r="H75" s="425"/>
      <c r="I75" s="324"/>
      <c r="J75" s="425"/>
      <c r="K75" s="324"/>
      <c r="L75" s="324"/>
      <c r="M75" s="42"/>
      <c r="N75" s="42"/>
      <c r="O75" s="42"/>
      <c r="P75" s="42"/>
      <c r="Q75" s="42"/>
      <c r="R75" s="42"/>
      <c r="S75" s="324"/>
      <c r="T75" s="324"/>
      <c r="U75" s="324"/>
      <c r="V75" s="324"/>
      <c r="W75" s="324"/>
    </row>
    <row r="76" spans="2:30" s="14" customFormat="1" ht="19.5" customHeight="1">
      <c r="B76" s="42"/>
      <c r="C76" s="42"/>
      <c r="D76" s="42"/>
      <c r="E76" s="42"/>
      <c r="F76" s="42"/>
      <c r="G76" s="42"/>
      <c r="H76" s="425"/>
      <c r="I76" s="324"/>
      <c r="J76" s="425"/>
      <c r="K76" s="324"/>
      <c r="L76" s="324"/>
      <c r="M76" s="42"/>
      <c r="N76" s="42"/>
      <c r="O76" s="42"/>
      <c r="P76" s="42"/>
      <c r="Q76" s="42"/>
      <c r="R76" s="42"/>
      <c r="S76" s="324"/>
      <c r="T76" s="324"/>
      <c r="U76" s="324"/>
      <c r="V76" s="324"/>
      <c r="W76" s="324"/>
    </row>
    <row r="77" spans="2:30" s="14" customFormat="1" ht="19.5" customHeight="1">
      <c r="B77" s="42"/>
      <c r="C77" s="42"/>
      <c r="D77" s="42"/>
      <c r="E77" s="42"/>
      <c r="F77" s="42"/>
      <c r="G77" s="42"/>
      <c r="H77" s="425"/>
      <c r="I77" s="324"/>
      <c r="J77" s="425"/>
      <c r="K77" s="324"/>
      <c r="L77" s="324"/>
      <c r="M77" s="42"/>
      <c r="N77" s="42"/>
      <c r="O77" s="42"/>
      <c r="P77" s="42"/>
      <c r="Q77" s="42"/>
      <c r="R77" s="42"/>
      <c r="S77" s="324"/>
      <c r="T77" s="324"/>
      <c r="U77" s="324"/>
      <c r="V77" s="324"/>
      <c r="W77" s="324"/>
    </row>
    <row r="78" spans="2:30" s="14" customFormat="1" ht="19.5" customHeight="1">
      <c r="B78" s="42"/>
      <c r="C78" s="42"/>
      <c r="D78" s="42"/>
      <c r="E78" s="42"/>
      <c r="F78" s="42"/>
      <c r="G78" s="42"/>
      <c r="H78" s="425"/>
      <c r="I78" s="324"/>
      <c r="J78" s="425"/>
      <c r="K78" s="324"/>
      <c r="L78" s="324"/>
      <c r="M78" s="42"/>
      <c r="N78" s="42"/>
      <c r="O78" s="42"/>
      <c r="P78" s="42"/>
      <c r="Q78" s="42"/>
      <c r="R78" s="42"/>
      <c r="S78" s="324"/>
      <c r="T78" s="324"/>
      <c r="U78" s="324"/>
      <c r="V78" s="324"/>
      <c r="W78" s="324"/>
    </row>
    <row r="79" spans="2:30" s="14" customFormat="1" ht="19.5" customHeight="1">
      <c r="B79" s="42"/>
      <c r="C79" s="42"/>
      <c r="D79" s="42"/>
      <c r="E79" s="42"/>
      <c r="F79" s="42"/>
      <c r="G79" s="42"/>
      <c r="H79" s="425"/>
      <c r="I79" s="324"/>
      <c r="J79" s="425"/>
      <c r="K79" s="324"/>
      <c r="L79" s="324"/>
      <c r="M79" s="42"/>
      <c r="N79" s="42"/>
      <c r="O79" s="42"/>
      <c r="P79" s="42"/>
      <c r="Q79" s="42"/>
      <c r="R79" s="42"/>
      <c r="S79" s="324"/>
      <c r="T79" s="324"/>
      <c r="U79" s="324"/>
      <c r="V79" s="324"/>
      <c r="W79" s="324"/>
    </row>
    <row r="80" spans="2:30" s="14" customFormat="1" ht="19.5" customHeight="1">
      <c r="B80" s="42"/>
      <c r="C80" s="42"/>
      <c r="D80" s="42"/>
      <c r="E80" s="42"/>
      <c r="F80" s="42"/>
      <c r="G80" s="42"/>
      <c r="H80" s="425"/>
      <c r="I80" s="324"/>
      <c r="J80" s="425"/>
      <c r="K80" s="324"/>
      <c r="L80" s="324"/>
      <c r="M80" s="42"/>
      <c r="N80" s="42"/>
      <c r="O80" s="42"/>
      <c r="P80" s="42"/>
      <c r="Q80" s="42"/>
      <c r="R80" s="42"/>
      <c r="S80" s="324"/>
      <c r="T80" s="324"/>
      <c r="U80" s="324"/>
      <c r="V80" s="324"/>
      <c r="W80" s="324"/>
    </row>
    <row r="81" spans="2:23" s="14" customFormat="1" ht="19.5" customHeight="1">
      <c r="B81" s="42"/>
      <c r="C81" s="42"/>
      <c r="D81" s="42"/>
      <c r="E81" s="42"/>
      <c r="F81" s="42"/>
      <c r="G81" s="42"/>
      <c r="H81" s="425"/>
      <c r="I81" s="324"/>
      <c r="J81" s="425"/>
      <c r="K81" s="324"/>
      <c r="L81" s="324"/>
      <c r="M81" s="42"/>
      <c r="N81" s="42"/>
      <c r="O81" s="42"/>
      <c r="P81" s="42"/>
      <c r="Q81" s="42"/>
      <c r="R81" s="42"/>
      <c r="S81" s="324"/>
      <c r="T81" s="324"/>
      <c r="U81" s="324"/>
      <c r="V81" s="324"/>
      <c r="W81" s="324"/>
    </row>
    <row r="82" spans="2:23" s="14" customFormat="1" ht="19.5" customHeight="1">
      <c r="B82" s="42"/>
      <c r="C82" s="42"/>
      <c r="D82" s="42"/>
      <c r="E82" s="42"/>
      <c r="F82" s="42"/>
      <c r="G82" s="42"/>
      <c r="H82" s="425"/>
      <c r="I82" s="324"/>
      <c r="J82" s="425"/>
      <c r="K82" s="324"/>
      <c r="L82" s="324"/>
      <c r="M82" s="42"/>
      <c r="N82" s="42"/>
      <c r="O82" s="42"/>
      <c r="P82" s="42"/>
      <c r="Q82" s="42"/>
      <c r="R82" s="42"/>
      <c r="S82" s="324"/>
      <c r="T82" s="324"/>
      <c r="U82" s="324"/>
      <c r="V82" s="324"/>
      <c r="W82" s="324"/>
    </row>
    <row r="83" spans="2:23" s="14" customFormat="1" ht="19.5" customHeight="1">
      <c r="B83" s="42"/>
      <c r="C83" s="42"/>
      <c r="D83" s="42"/>
      <c r="E83" s="42"/>
      <c r="F83" s="42"/>
      <c r="G83" s="42"/>
      <c r="H83" s="425"/>
      <c r="I83" s="324"/>
      <c r="J83" s="425"/>
      <c r="K83" s="324"/>
      <c r="L83" s="324"/>
      <c r="M83" s="42"/>
      <c r="N83" s="42"/>
      <c r="O83" s="42"/>
      <c r="P83" s="42"/>
      <c r="Q83" s="42"/>
      <c r="R83" s="42"/>
      <c r="S83" s="324"/>
      <c r="T83" s="324"/>
      <c r="U83" s="324"/>
      <c r="V83" s="324"/>
      <c r="W83" s="324"/>
    </row>
    <row r="84" spans="2:23" s="14" customFormat="1" ht="19.5" customHeight="1">
      <c r="B84" s="42"/>
      <c r="C84" s="42"/>
      <c r="D84" s="42"/>
      <c r="E84" s="42"/>
      <c r="F84" s="42"/>
      <c r="G84" s="42"/>
      <c r="H84" s="425"/>
      <c r="I84" s="324"/>
      <c r="J84" s="425"/>
      <c r="K84" s="324"/>
      <c r="L84" s="324"/>
      <c r="M84" s="42"/>
      <c r="N84" s="42"/>
      <c r="O84" s="42"/>
      <c r="P84" s="42"/>
      <c r="Q84" s="42"/>
      <c r="R84" s="42"/>
      <c r="S84" s="324"/>
      <c r="T84" s="324"/>
      <c r="U84" s="324"/>
      <c r="V84" s="324"/>
      <c r="W84" s="324"/>
    </row>
    <row r="85" spans="2:23" s="14" customFormat="1" ht="19.5" customHeight="1">
      <c r="B85" s="42"/>
      <c r="C85" s="42"/>
      <c r="D85" s="42"/>
      <c r="E85" s="42"/>
      <c r="F85" s="42"/>
      <c r="G85" s="42"/>
      <c r="H85" s="425"/>
      <c r="I85" s="324"/>
      <c r="J85" s="425"/>
      <c r="K85" s="324"/>
      <c r="L85" s="324"/>
      <c r="M85" s="42"/>
      <c r="N85" s="42"/>
      <c r="O85" s="42"/>
      <c r="P85" s="42"/>
      <c r="Q85" s="42"/>
      <c r="R85" s="42"/>
      <c r="S85" s="324"/>
      <c r="T85" s="324"/>
      <c r="U85" s="324"/>
      <c r="V85" s="324"/>
      <c r="W85" s="324"/>
    </row>
    <row r="86" spans="2:23" s="14" customFormat="1" ht="19.5" customHeight="1">
      <c r="B86" s="42"/>
      <c r="C86" s="42"/>
      <c r="D86" s="42"/>
      <c r="E86" s="42"/>
      <c r="F86" s="42"/>
      <c r="G86" s="42"/>
      <c r="H86" s="425"/>
      <c r="I86" s="324"/>
      <c r="J86" s="425"/>
      <c r="K86" s="324"/>
      <c r="L86" s="324"/>
      <c r="M86" s="42"/>
      <c r="N86" s="42"/>
      <c r="O86" s="42"/>
      <c r="P86" s="42"/>
      <c r="Q86" s="42"/>
      <c r="R86" s="42"/>
      <c r="S86" s="324"/>
      <c r="T86" s="324"/>
      <c r="U86" s="324"/>
      <c r="V86" s="324"/>
      <c r="W86" s="324"/>
    </row>
    <row r="87" spans="2:23" s="14" customFormat="1" ht="19.5" customHeight="1">
      <c r="B87" s="42"/>
      <c r="C87" s="42"/>
      <c r="D87" s="42"/>
      <c r="E87" s="42"/>
      <c r="F87" s="42"/>
      <c r="G87" s="42"/>
      <c r="H87" s="425"/>
      <c r="I87" s="324"/>
      <c r="J87" s="425"/>
      <c r="K87" s="324"/>
      <c r="L87" s="324"/>
      <c r="M87" s="42"/>
      <c r="N87" s="42"/>
      <c r="O87" s="42"/>
      <c r="P87" s="42"/>
      <c r="Q87" s="42"/>
      <c r="R87" s="42"/>
      <c r="S87" s="324"/>
      <c r="T87" s="324"/>
      <c r="U87" s="324"/>
      <c r="V87" s="324"/>
      <c r="W87" s="324"/>
    </row>
    <row r="88" spans="2:23" s="14" customFormat="1" ht="19.5" customHeight="1">
      <c r="B88" s="42"/>
      <c r="C88" s="42"/>
      <c r="D88" s="42"/>
      <c r="E88" s="42"/>
      <c r="F88" s="42"/>
      <c r="G88" s="42"/>
      <c r="H88" s="425"/>
      <c r="I88" s="324"/>
      <c r="J88" s="425"/>
      <c r="K88" s="324"/>
      <c r="L88" s="324"/>
      <c r="M88" s="42"/>
      <c r="N88" s="42"/>
      <c r="O88" s="42"/>
      <c r="P88" s="42"/>
      <c r="Q88" s="42"/>
      <c r="R88" s="42"/>
      <c r="S88" s="324"/>
      <c r="T88" s="324"/>
      <c r="U88" s="324"/>
      <c r="V88" s="324"/>
      <c r="W88" s="324"/>
    </row>
    <row r="89" spans="2:23" s="14" customFormat="1" ht="19.5" customHeight="1">
      <c r="B89" s="42"/>
      <c r="C89" s="42"/>
      <c r="D89" s="42"/>
      <c r="E89" s="42"/>
      <c r="F89" s="42"/>
      <c r="G89" s="42"/>
      <c r="H89" s="425"/>
      <c r="I89" s="324"/>
      <c r="J89" s="425"/>
      <c r="K89" s="324"/>
      <c r="L89" s="324"/>
      <c r="M89" s="42"/>
      <c r="N89" s="42"/>
      <c r="O89" s="42"/>
      <c r="P89" s="42"/>
      <c r="Q89" s="42"/>
      <c r="R89" s="42"/>
      <c r="S89" s="324"/>
      <c r="T89" s="324"/>
      <c r="U89" s="324"/>
      <c r="V89" s="324"/>
      <c r="W89" s="324"/>
    </row>
    <row r="90" spans="2:23" s="14" customFormat="1" ht="19.5" customHeight="1">
      <c r="B90" s="42"/>
      <c r="C90" s="42"/>
      <c r="D90" s="42"/>
      <c r="E90" s="42"/>
      <c r="F90" s="42"/>
      <c r="G90" s="42"/>
      <c r="H90" s="425"/>
      <c r="I90" s="324"/>
      <c r="J90" s="425"/>
      <c r="K90" s="324"/>
      <c r="L90" s="324"/>
      <c r="M90" s="42"/>
      <c r="N90" s="42"/>
      <c r="O90" s="42"/>
      <c r="P90" s="42"/>
      <c r="Q90" s="42"/>
      <c r="R90" s="42"/>
      <c r="S90" s="324"/>
      <c r="T90" s="324"/>
      <c r="U90" s="324"/>
      <c r="V90" s="324"/>
      <c r="W90" s="324"/>
    </row>
    <row r="91" spans="2:23" s="14" customFormat="1" ht="19.5" customHeight="1">
      <c r="B91" s="42"/>
      <c r="C91" s="42"/>
      <c r="D91" s="42"/>
      <c r="E91" s="42"/>
      <c r="F91" s="42"/>
      <c r="G91" s="42"/>
      <c r="H91" s="425"/>
      <c r="I91" s="324"/>
      <c r="J91" s="425"/>
      <c r="K91" s="324"/>
      <c r="L91" s="324"/>
      <c r="M91" s="42"/>
      <c r="N91" s="42"/>
      <c r="O91" s="42"/>
      <c r="P91" s="42"/>
      <c r="Q91" s="42"/>
      <c r="R91" s="42"/>
      <c r="S91" s="324"/>
      <c r="T91" s="324"/>
      <c r="U91" s="324"/>
      <c r="V91" s="324"/>
      <c r="W91" s="324"/>
    </row>
    <row r="92" spans="2:23" s="14" customFormat="1" ht="19.5" customHeight="1">
      <c r="B92" s="42"/>
      <c r="C92" s="42"/>
      <c r="D92" s="42"/>
      <c r="E92" s="42"/>
      <c r="F92" s="42"/>
      <c r="G92" s="42"/>
      <c r="H92" s="425"/>
      <c r="I92" s="324"/>
      <c r="J92" s="425"/>
      <c r="K92" s="324"/>
      <c r="L92" s="324"/>
      <c r="M92" s="42"/>
      <c r="N92" s="42"/>
      <c r="O92" s="42"/>
      <c r="P92" s="42"/>
      <c r="Q92" s="42"/>
      <c r="R92" s="42"/>
      <c r="S92" s="324"/>
      <c r="T92" s="324"/>
      <c r="U92" s="324"/>
      <c r="V92" s="324"/>
      <c r="W92" s="324"/>
    </row>
    <row r="93" spans="2:23" s="14" customFormat="1" ht="19.5" customHeight="1">
      <c r="B93" s="42"/>
      <c r="C93" s="42"/>
      <c r="D93" s="42"/>
      <c r="E93" s="42"/>
      <c r="F93" s="42"/>
      <c r="G93" s="42"/>
      <c r="H93" s="425"/>
      <c r="I93" s="324"/>
      <c r="J93" s="425"/>
      <c r="K93" s="324"/>
      <c r="L93" s="324"/>
      <c r="M93" s="42"/>
      <c r="N93" s="42"/>
      <c r="O93" s="42"/>
      <c r="P93" s="42"/>
      <c r="Q93" s="42"/>
      <c r="R93" s="42"/>
      <c r="S93" s="324"/>
      <c r="T93" s="324"/>
      <c r="U93" s="324"/>
      <c r="V93" s="324"/>
      <c r="W93" s="324"/>
    </row>
    <row r="94" spans="2:23" s="14" customFormat="1" ht="19.5" customHeight="1">
      <c r="B94" s="42"/>
      <c r="C94" s="42"/>
      <c r="D94" s="42"/>
      <c r="E94" s="42"/>
      <c r="F94" s="42"/>
      <c r="G94" s="42"/>
      <c r="H94" s="425"/>
      <c r="I94" s="324"/>
      <c r="J94" s="425"/>
      <c r="K94" s="324"/>
      <c r="L94" s="324"/>
      <c r="M94" s="42"/>
      <c r="N94" s="42"/>
      <c r="O94" s="42"/>
      <c r="P94" s="42"/>
      <c r="Q94" s="42"/>
      <c r="R94" s="42"/>
      <c r="S94" s="324"/>
      <c r="T94" s="324"/>
      <c r="U94" s="324"/>
      <c r="V94" s="324"/>
      <c r="W94" s="324"/>
    </row>
    <row r="95" spans="2:23" s="14" customFormat="1" ht="19.5" customHeight="1">
      <c r="B95" s="42"/>
      <c r="C95" s="42"/>
      <c r="D95" s="42"/>
      <c r="E95" s="42"/>
      <c r="F95" s="42"/>
      <c r="G95" s="42"/>
      <c r="H95" s="425"/>
      <c r="I95" s="324"/>
      <c r="J95" s="425"/>
      <c r="K95" s="324"/>
      <c r="L95" s="324"/>
      <c r="M95" s="42"/>
      <c r="N95" s="42"/>
      <c r="O95" s="42"/>
      <c r="P95" s="42"/>
      <c r="Q95" s="42"/>
      <c r="R95" s="42"/>
      <c r="S95" s="324"/>
      <c r="T95" s="324"/>
      <c r="U95" s="324"/>
      <c r="V95" s="324"/>
      <c r="W95" s="324"/>
    </row>
    <row r="96" spans="2:23" ht="19.5" customHeight="1">
      <c r="B96" s="42"/>
      <c r="C96" s="42"/>
      <c r="D96" s="42"/>
      <c r="E96" s="42"/>
      <c r="F96" s="42"/>
      <c r="G96" s="42"/>
      <c r="H96" s="42"/>
      <c r="I96" s="324"/>
      <c r="J96" s="42"/>
      <c r="K96" s="324"/>
      <c r="L96" s="324"/>
      <c r="M96" s="42"/>
      <c r="N96" s="42"/>
      <c r="O96" s="42"/>
      <c r="P96" s="42"/>
      <c r="Q96" s="42"/>
      <c r="R96" s="42"/>
      <c r="S96" s="42"/>
      <c r="T96" s="42"/>
      <c r="U96" s="42"/>
      <c r="V96" s="42"/>
      <c r="W96" s="42"/>
    </row>
    <row r="97" spans="2:23" ht="19.5" customHeight="1">
      <c r="B97" s="42"/>
      <c r="C97" s="42"/>
      <c r="D97" s="42"/>
      <c r="E97" s="42"/>
      <c r="F97" s="42"/>
      <c r="G97" s="42"/>
      <c r="H97" s="42"/>
      <c r="I97" s="324"/>
      <c r="J97" s="42"/>
      <c r="K97" s="324"/>
      <c r="L97" s="324"/>
      <c r="M97" s="42"/>
      <c r="N97" s="42"/>
      <c r="O97" s="42"/>
      <c r="P97" s="42"/>
      <c r="Q97" s="42"/>
      <c r="R97" s="42"/>
      <c r="S97" s="42"/>
      <c r="T97" s="42"/>
      <c r="U97" s="42"/>
      <c r="V97" s="42"/>
      <c r="W97" s="42"/>
    </row>
    <row r="98" spans="2:23" ht="19.5" customHeight="1">
      <c r="B98" s="42"/>
      <c r="C98" s="42"/>
      <c r="D98" s="42"/>
      <c r="E98" s="42"/>
      <c r="F98" s="42"/>
      <c r="G98" s="42"/>
      <c r="H98" s="42"/>
      <c r="I98" s="324"/>
      <c r="J98" s="42"/>
      <c r="K98" s="324"/>
      <c r="L98" s="324"/>
      <c r="M98" s="42"/>
      <c r="N98" s="42"/>
      <c r="O98" s="42"/>
      <c r="P98" s="42"/>
      <c r="Q98" s="42"/>
      <c r="R98" s="42"/>
      <c r="S98" s="42"/>
      <c r="T98" s="42"/>
      <c r="U98" s="42"/>
      <c r="V98" s="42"/>
      <c r="W98" s="42"/>
    </row>
    <row r="99" spans="2:23" ht="19.5" customHeight="1">
      <c r="B99" s="42"/>
      <c r="C99" s="42"/>
      <c r="D99" s="42"/>
      <c r="E99" s="42"/>
      <c r="F99" s="42"/>
      <c r="G99" s="42"/>
      <c r="H99" s="42"/>
      <c r="I99" s="324"/>
      <c r="J99" s="42"/>
      <c r="K99" s="324"/>
      <c r="L99" s="324"/>
      <c r="M99" s="42"/>
      <c r="N99" s="42"/>
      <c r="O99" s="42"/>
      <c r="P99" s="42"/>
      <c r="Q99" s="42"/>
      <c r="R99" s="42"/>
      <c r="S99" s="42"/>
      <c r="T99" s="42"/>
      <c r="U99" s="42"/>
      <c r="V99" s="42"/>
      <c r="W99" s="42"/>
    </row>
    <row r="100" spans="2:23" ht="19.5" customHeight="1">
      <c r="B100" s="42"/>
      <c r="C100" s="42"/>
      <c r="D100" s="42"/>
      <c r="E100" s="42"/>
      <c r="F100" s="42"/>
      <c r="G100" s="42"/>
      <c r="H100" s="42"/>
      <c r="I100" s="324"/>
      <c r="J100" s="42"/>
      <c r="K100" s="324"/>
      <c r="L100" s="324"/>
      <c r="M100" s="42"/>
      <c r="N100" s="42"/>
      <c r="O100" s="42"/>
      <c r="P100" s="42"/>
      <c r="Q100" s="42"/>
      <c r="R100" s="42"/>
      <c r="S100" s="42"/>
      <c r="T100" s="42"/>
      <c r="U100" s="42"/>
      <c r="V100" s="42"/>
      <c r="W100" s="42"/>
    </row>
    <row r="101" spans="2:23" ht="19.5" customHeight="1">
      <c r="B101" s="42"/>
      <c r="C101" s="42"/>
      <c r="D101" s="42"/>
      <c r="E101" s="42"/>
      <c r="F101" s="42"/>
      <c r="G101" s="42"/>
      <c r="H101" s="42"/>
      <c r="I101" s="324"/>
      <c r="J101" s="42"/>
      <c r="K101" s="324"/>
      <c r="L101" s="324"/>
      <c r="M101" s="42"/>
      <c r="N101" s="42"/>
      <c r="O101" s="42"/>
      <c r="P101" s="42"/>
      <c r="Q101" s="42"/>
      <c r="R101" s="42"/>
      <c r="S101" s="42"/>
      <c r="T101" s="42"/>
      <c r="U101" s="42"/>
      <c r="V101" s="42"/>
      <c r="W101" s="42"/>
    </row>
    <row r="102" spans="2:23" ht="19.5" customHeight="1">
      <c r="B102" s="42"/>
      <c r="C102" s="42"/>
      <c r="D102" s="42"/>
      <c r="E102" s="42"/>
      <c r="F102" s="42"/>
      <c r="G102" s="42"/>
      <c r="H102" s="42"/>
      <c r="I102" s="324"/>
      <c r="J102" s="42"/>
      <c r="K102" s="324"/>
      <c r="L102" s="324"/>
      <c r="M102" s="42"/>
      <c r="N102" s="42"/>
      <c r="O102" s="42"/>
      <c r="P102" s="42"/>
      <c r="Q102" s="42"/>
      <c r="R102" s="42"/>
      <c r="S102" s="42"/>
      <c r="T102" s="42"/>
      <c r="U102" s="42"/>
      <c r="V102" s="42"/>
      <c r="W102" s="42"/>
    </row>
    <row r="103" spans="2:23" ht="19.5" customHeight="1">
      <c r="B103" s="42"/>
      <c r="C103" s="42"/>
      <c r="D103" s="42"/>
      <c r="E103" s="42"/>
      <c r="F103" s="42"/>
      <c r="G103" s="42"/>
      <c r="H103" s="42"/>
      <c r="I103" s="324"/>
      <c r="J103" s="42"/>
      <c r="K103" s="324"/>
      <c r="L103" s="324"/>
      <c r="M103" s="42"/>
      <c r="N103" s="42"/>
      <c r="O103" s="42"/>
      <c r="P103" s="42"/>
      <c r="Q103" s="42"/>
      <c r="R103" s="42"/>
      <c r="S103" s="42"/>
      <c r="T103" s="42"/>
      <c r="U103" s="42"/>
      <c r="V103" s="42"/>
      <c r="W103" s="42"/>
    </row>
    <row r="104" spans="2:23" ht="19.5" customHeight="1">
      <c r="B104" s="42"/>
      <c r="C104" s="42"/>
      <c r="D104" s="42"/>
      <c r="E104" s="42"/>
      <c r="F104" s="42"/>
      <c r="G104" s="42"/>
      <c r="H104" s="42"/>
      <c r="I104" s="324"/>
      <c r="J104" s="42"/>
      <c r="K104" s="324"/>
      <c r="L104" s="324"/>
      <c r="M104" s="42"/>
      <c r="N104" s="42"/>
      <c r="O104" s="42"/>
      <c r="P104" s="42"/>
      <c r="Q104" s="42"/>
      <c r="R104" s="42"/>
      <c r="S104" s="42"/>
      <c r="T104" s="42"/>
      <c r="U104" s="42"/>
      <c r="V104" s="42"/>
      <c r="W104" s="42"/>
    </row>
    <row r="105" spans="2:23" ht="19.5" customHeight="1">
      <c r="B105" s="42"/>
      <c r="C105" s="42"/>
      <c r="D105" s="42"/>
      <c r="E105" s="42"/>
      <c r="F105" s="42"/>
      <c r="G105" s="42"/>
      <c r="H105" s="42"/>
      <c r="I105" s="324"/>
      <c r="J105" s="42"/>
      <c r="K105" s="324"/>
      <c r="L105" s="324"/>
      <c r="M105" s="42"/>
      <c r="N105" s="42"/>
      <c r="O105" s="42"/>
      <c r="P105" s="42"/>
      <c r="Q105" s="42"/>
      <c r="R105" s="42"/>
      <c r="S105" s="42"/>
      <c r="T105" s="42"/>
      <c r="U105" s="42"/>
      <c r="V105" s="42"/>
      <c r="W105" s="42"/>
    </row>
    <row r="106" spans="2:23" ht="19.5" customHeight="1">
      <c r="B106" s="42"/>
      <c r="C106" s="42"/>
      <c r="D106" s="42"/>
      <c r="E106" s="42"/>
      <c r="F106" s="42"/>
      <c r="G106" s="42"/>
      <c r="H106" s="42"/>
      <c r="I106" s="324"/>
      <c r="J106" s="42"/>
      <c r="K106" s="324"/>
      <c r="L106" s="324"/>
      <c r="M106" s="42"/>
      <c r="N106" s="42"/>
      <c r="O106" s="42"/>
      <c r="P106" s="42"/>
      <c r="Q106" s="42"/>
      <c r="R106" s="42"/>
      <c r="S106" s="42"/>
      <c r="T106" s="42"/>
      <c r="U106" s="42"/>
      <c r="V106" s="42"/>
      <c r="W106" s="42"/>
    </row>
    <row r="107" spans="2:23" ht="19.5" customHeight="1">
      <c r="B107" s="42"/>
      <c r="C107" s="42"/>
      <c r="D107" s="42"/>
      <c r="E107" s="42"/>
      <c r="F107" s="42"/>
      <c r="G107" s="42"/>
      <c r="H107" s="42"/>
      <c r="I107" s="324"/>
      <c r="J107" s="42"/>
      <c r="K107" s="324"/>
      <c r="L107" s="324"/>
      <c r="M107" s="42"/>
      <c r="N107" s="42"/>
      <c r="O107" s="42"/>
      <c r="P107" s="42"/>
      <c r="Q107" s="42"/>
      <c r="R107" s="42"/>
      <c r="S107" s="42"/>
      <c r="T107" s="42"/>
      <c r="U107" s="42"/>
      <c r="V107" s="42"/>
      <c r="W107" s="42"/>
    </row>
    <row r="108" spans="2:23" ht="19.5" customHeight="1">
      <c r="B108" s="42"/>
      <c r="C108" s="42"/>
      <c r="D108" s="42"/>
      <c r="E108" s="42"/>
      <c r="F108" s="42"/>
      <c r="G108" s="42"/>
      <c r="H108" s="42"/>
      <c r="I108" s="324"/>
      <c r="J108" s="42"/>
      <c r="K108" s="324"/>
      <c r="L108" s="324"/>
      <c r="M108" s="42"/>
      <c r="N108" s="42"/>
      <c r="O108" s="42"/>
      <c r="P108" s="42"/>
      <c r="Q108" s="42"/>
      <c r="R108" s="42"/>
      <c r="S108" s="42"/>
      <c r="T108" s="42"/>
      <c r="U108" s="42"/>
      <c r="V108" s="42"/>
      <c r="W108" s="42"/>
    </row>
    <row r="109" spans="2:23" ht="19.5" customHeight="1">
      <c r="B109" s="42"/>
      <c r="C109" s="42"/>
      <c r="D109" s="42"/>
      <c r="E109" s="42"/>
      <c r="F109" s="42"/>
      <c r="G109" s="42"/>
      <c r="H109" s="42"/>
      <c r="I109" s="324"/>
      <c r="J109" s="42"/>
      <c r="K109" s="324"/>
      <c r="L109" s="324"/>
      <c r="M109" s="42"/>
      <c r="N109" s="42"/>
      <c r="O109" s="42"/>
      <c r="P109" s="42"/>
      <c r="Q109" s="42"/>
      <c r="R109" s="42"/>
      <c r="S109" s="42"/>
      <c r="T109" s="42"/>
      <c r="U109" s="42"/>
      <c r="V109" s="42"/>
      <c r="W109" s="42"/>
    </row>
    <row r="110" spans="2:23" ht="19.5" customHeight="1">
      <c r="B110" s="42"/>
      <c r="C110" s="42"/>
      <c r="D110" s="42"/>
      <c r="E110" s="42"/>
      <c r="F110" s="42"/>
      <c r="G110" s="42"/>
      <c r="H110" s="42"/>
      <c r="I110" s="324"/>
      <c r="J110" s="42"/>
      <c r="K110" s="324"/>
      <c r="L110" s="324"/>
      <c r="M110" s="42"/>
      <c r="N110" s="42"/>
      <c r="O110" s="42"/>
      <c r="P110" s="42"/>
      <c r="Q110" s="42"/>
      <c r="R110" s="42"/>
      <c r="S110" s="42"/>
      <c r="T110" s="42"/>
      <c r="U110" s="42"/>
      <c r="V110" s="42"/>
      <c r="W110" s="42"/>
    </row>
    <row r="111" spans="2:23" ht="19.5" customHeight="1">
      <c r="B111" s="42"/>
      <c r="C111" s="42"/>
      <c r="D111" s="42"/>
      <c r="E111" s="42"/>
      <c r="F111" s="42"/>
      <c r="G111" s="42"/>
      <c r="H111" s="42"/>
      <c r="I111" s="324"/>
      <c r="J111" s="42"/>
      <c r="K111" s="324"/>
      <c r="L111" s="324"/>
      <c r="M111" s="42"/>
      <c r="N111" s="42"/>
      <c r="O111" s="42"/>
      <c r="P111" s="42"/>
      <c r="Q111" s="42"/>
      <c r="R111" s="42"/>
      <c r="S111" s="42"/>
      <c r="T111" s="42"/>
      <c r="U111" s="42"/>
      <c r="V111" s="42"/>
      <c r="W111" s="42"/>
    </row>
    <row r="112" spans="2:23" ht="19.5" customHeight="1">
      <c r="B112" s="42"/>
      <c r="C112" s="42"/>
      <c r="D112" s="42"/>
      <c r="E112" s="42"/>
      <c r="F112" s="42"/>
      <c r="G112" s="42"/>
      <c r="H112" s="42"/>
      <c r="I112" s="324"/>
      <c r="J112" s="42"/>
      <c r="K112" s="324"/>
      <c r="L112" s="324"/>
      <c r="M112" s="42"/>
      <c r="N112" s="42"/>
      <c r="O112" s="42"/>
      <c r="P112" s="42"/>
      <c r="Q112" s="42"/>
      <c r="R112" s="42"/>
      <c r="S112" s="42"/>
      <c r="T112" s="42"/>
      <c r="U112" s="42"/>
      <c r="V112" s="42"/>
      <c r="W112" s="42"/>
    </row>
    <row r="113" spans="2:23" ht="19.5" customHeight="1">
      <c r="B113" s="42"/>
      <c r="C113" s="42"/>
      <c r="D113" s="42"/>
      <c r="E113" s="42"/>
      <c r="F113" s="42"/>
      <c r="G113" s="42"/>
      <c r="H113" s="42"/>
      <c r="I113" s="324"/>
      <c r="J113" s="42"/>
      <c r="K113" s="324"/>
      <c r="L113" s="324"/>
      <c r="M113" s="42"/>
      <c r="N113" s="42"/>
      <c r="O113" s="42"/>
      <c r="P113" s="42"/>
      <c r="Q113" s="42"/>
      <c r="R113" s="42"/>
      <c r="S113" s="42"/>
      <c r="T113" s="42"/>
      <c r="U113" s="42"/>
      <c r="V113" s="42"/>
      <c r="W113" s="42"/>
    </row>
    <row r="114" spans="2:23" ht="19.5" customHeight="1">
      <c r="B114" s="42"/>
      <c r="C114" s="42"/>
      <c r="D114" s="42"/>
      <c r="E114" s="42"/>
      <c r="F114" s="42"/>
      <c r="G114" s="42"/>
      <c r="H114" s="42"/>
      <c r="I114" s="324"/>
      <c r="J114" s="42"/>
      <c r="K114" s="324"/>
      <c r="L114" s="324"/>
      <c r="M114" s="42"/>
      <c r="N114" s="42"/>
      <c r="O114" s="42"/>
      <c r="P114" s="42"/>
      <c r="Q114" s="42"/>
      <c r="R114" s="42"/>
      <c r="S114" s="42"/>
      <c r="T114" s="42"/>
      <c r="U114" s="42"/>
      <c r="V114" s="42"/>
      <c r="W114" s="42"/>
    </row>
    <row r="115" spans="2:23" ht="19.5" customHeight="1">
      <c r="B115" s="42"/>
      <c r="C115" s="42"/>
      <c r="D115" s="42"/>
      <c r="E115" s="42"/>
      <c r="F115" s="42"/>
      <c r="G115" s="42"/>
      <c r="H115" s="42"/>
      <c r="I115" s="324"/>
      <c r="J115" s="42"/>
      <c r="K115" s="324"/>
      <c r="L115" s="324"/>
      <c r="M115" s="42"/>
      <c r="N115" s="42"/>
      <c r="O115" s="42"/>
      <c r="P115" s="42"/>
      <c r="Q115" s="42"/>
      <c r="R115" s="42"/>
      <c r="S115" s="42"/>
      <c r="T115" s="42"/>
      <c r="U115" s="42"/>
      <c r="V115" s="42"/>
      <c r="W115" s="42"/>
    </row>
    <row r="116" spans="2:23" ht="19.5" customHeight="1">
      <c r="B116" s="42"/>
      <c r="C116" s="42"/>
      <c r="D116" s="42"/>
      <c r="E116" s="42"/>
      <c r="F116" s="42"/>
      <c r="G116" s="42"/>
      <c r="H116" s="42"/>
      <c r="I116" s="324"/>
      <c r="J116" s="42"/>
      <c r="K116" s="324"/>
      <c r="L116" s="324"/>
      <c r="M116" s="42"/>
      <c r="N116" s="42"/>
      <c r="O116" s="42"/>
      <c r="P116" s="42"/>
      <c r="Q116" s="42"/>
      <c r="R116" s="42"/>
      <c r="S116" s="42"/>
      <c r="T116" s="42"/>
      <c r="U116" s="42"/>
      <c r="V116" s="42"/>
      <c r="W116" s="42"/>
    </row>
    <row r="117" spans="2:23" ht="19.5" customHeight="1">
      <c r="B117" s="42"/>
      <c r="C117" s="42"/>
      <c r="D117" s="42"/>
      <c r="E117" s="42"/>
      <c r="F117" s="42"/>
      <c r="G117" s="42"/>
      <c r="H117" s="42"/>
      <c r="I117" s="324"/>
      <c r="J117" s="42"/>
      <c r="K117" s="324"/>
      <c r="L117" s="324"/>
      <c r="M117" s="42"/>
      <c r="N117" s="42"/>
      <c r="O117" s="42"/>
      <c r="P117" s="42"/>
      <c r="Q117" s="42"/>
      <c r="R117" s="42"/>
      <c r="S117" s="42"/>
      <c r="T117" s="42"/>
      <c r="U117" s="42"/>
      <c r="V117" s="42"/>
      <c r="W117" s="42"/>
    </row>
    <row r="118" spans="2:23" ht="19.5" customHeight="1">
      <c r="B118" s="42"/>
      <c r="C118" s="42"/>
      <c r="D118" s="42"/>
      <c r="E118" s="42"/>
      <c r="F118" s="42"/>
      <c r="G118" s="42"/>
      <c r="H118" s="42"/>
      <c r="I118" s="324"/>
      <c r="J118" s="42"/>
      <c r="K118" s="324"/>
      <c r="L118" s="324"/>
      <c r="M118" s="42"/>
      <c r="N118" s="42"/>
      <c r="O118" s="42"/>
      <c r="P118" s="42"/>
      <c r="Q118" s="42"/>
      <c r="R118" s="42"/>
      <c r="S118" s="42"/>
      <c r="T118" s="42"/>
      <c r="U118" s="42"/>
      <c r="V118" s="42"/>
      <c r="W118" s="42"/>
    </row>
    <row r="119" spans="2:23" ht="19.5" customHeight="1">
      <c r="B119" s="42"/>
      <c r="C119" s="42"/>
      <c r="D119" s="42"/>
      <c r="E119" s="42"/>
      <c r="F119" s="42"/>
      <c r="G119" s="42"/>
      <c r="H119" s="42"/>
      <c r="I119" s="324"/>
      <c r="J119" s="42"/>
      <c r="K119" s="324"/>
      <c r="L119" s="324"/>
      <c r="M119" s="42"/>
      <c r="N119" s="42"/>
      <c r="O119" s="42"/>
      <c r="P119" s="42"/>
      <c r="Q119" s="42"/>
      <c r="R119" s="42"/>
      <c r="S119" s="42"/>
      <c r="T119" s="42"/>
      <c r="U119" s="42"/>
      <c r="V119" s="42"/>
      <c r="W119" s="42"/>
    </row>
    <row r="120" spans="2:23" ht="19.5" customHeight="1">
      <c r="B120" s="42"/>
      <c r="C120" s="42"/>
      <c r="D120" s="42"/>
      <c r="E120" s="42"/>
      <c r="F120" s="42"/>
      <c r="G120" s="42"/>
      <c r="H120" s="42"/>
      <c r="I120" s="324"/>
      <c r="J120" s="42"/>
      <c r="K120" s="324"/>
      <c r="L120" s="324"/>
      <c r="M120" s="42"/>
      <c r="N120" s="42"/>
      <c r="O120" s="42"/>
      <c r="P120" s="42"/>
      <c r="Q120" s="42"/>
      <c r="R120" s="42"/>
      <c r="S120" s="42"/>
      <c r="T120" s="42"/>
      <c r="U120" s="42"/>
      <c r="V120" s="42"/>
      <c r="W120" s="42"/>
    </row>
    <row r="121" spans="2:23" ht="19.5" customHeight="1">
      <c r="B121" s="42"/>
      <c r="C121" s="42"/>
      <c r="D121" s="42"/>
      <c r="E121" s="42"/>
      <c r="F121" s="42"/>
      <c r="G121" s="42"/>
      <c r="H121" s="42"/>
      <c r="I121" s="324"/>
      <c r="J121" s="42"/>
      <c r="K121" s="324"/>
      <c r="L121" s="324"/>
      <c r="M121" s="42"/>
      <c r="N121" s="42"/>
      <c r="O121" s="42"/>
      <c r="P121" s="42"/>
      <c r="Q121" s="42"/>
      <c r="R121" s="42"/>
      <c r="S121" s="42"/>
      <c r="T121" s="42"/>
      <c r="U121" s="42"/>
      <c r="V121" s="42"/>
      <c r="W121" s="42"/>
    </row>
    <row r="122" spans="2:23" ht="19.5" customHeight="1">
      <c r="B122" s="42"/>
      <c r="C122" s="42"/>
      <c r="D122" s="42"/>
      <c r="E122" s="42"/>
      <c r="F122" s="42"/>
      <c r="G122" s="42"/>
      <c r="H122" s="42"/>
      <c r="I122" s="324"/>
      <c r="J122" s="42"/>
      <c r="K122" s="324"/>
      <c r="L122" s="324"/>
      <c r="M122" s="42"/>
      <c r="N122" s="42"/>
      <c r="O122" s="42"/>
      <c r="P122" s="42"/>
      <c r="Q122" s="42"/>
      <c r="R122" s="42"/>
      <c r="S122" s="42"/>
      <c r="T122" s="42"/>
      <c r="U122" s="42"/>
      <c r="V122" s="42"/>
      <c r="W122" s="42"/>
    </row>
    <row r="123" spans="2:23" ht="19.5" customHeight="1">
      <c r="B123" s="42"/>
      <c r="C123" s="42"/>
      <c r="D123" s="42"/>
      <c r="E123" s="42"/>
      <c r="F123" s="42"/>
      <c r="G123" s="42"/>
      <c r="H123" s="42"/>
      <c r="I123" s="324"/>
      <c r="J123" s="42"/>
      <c r="K123" s="324"/>
      <c r="L123" s="324"/>
      <c r="M123" s="42"/>
      <c r="N123" s="42"/>
      <c r="O123" s="42"/>
      <c r="P123" s="42"/>
      <c r="Q123" s="42"/>
      <c r="R123" s="42"/>
      <c r="S123" s="42"/>
      <c r="T123" s="42"/>
      <c r="U123" s="42"/>
      <c r="V123" s="42"/>
      <c r="W123" s="42"/>
    </row>
    <row r="124" spans="2:23" ht="19.5" customHeight="1">
      <c r="B124" s="42"/>
      <c r="C124" s="42"/>
      <c r="D124" s="42"/>
      <c r="E124" s="42"/>
      <c r="F124" s="42"/>
      <c r="G124" s="42"/>
      <c r="H124" s="42"/>
      <c r="I124" s="324"/>
      <c r="J124" s="42"/>
      <c r="K124" s="324"/>
      <c r="L124" s="324"/>
      <c r="M124" s="42"/>
      <c r="N124" s="42"/>
      <c r="O124" s="42"/>
      <c r="P124" s="42"/>
      <c r="Q124" s="42"/>
      <c r="R124" s="42"/>
      <c r="S124" s="42"/>
      <c r="T124" s="42"/>
      <c r="U124" s="42"/>
      <c r="V124" s="42"/>
      <c r="W124" s="42"/>
    </row>
    <row r="125" spans="2:23" ht="19.5" customHeight="1">
      <c r="B125" s="322"/>
      <c r="C125" s="322"/>
      <c r="D125" s="322"/>
      <c r="E125" s="322"/>
      <c r="F125" s="322"/>
      <c r="G125" s="42"/>
      <c r="H125" s="42"/>
      <c r="I125" s="324"/>
      <c r="J125" s="42"/>
      <c r="K125" s="324"/>
      <c r="L125" s="324"/>
      <c r="M125" s="42"/>
      <c r="N125" s="42"/>
      <c r="O125" s="42"/>
      <c r="P125" s="42"/>
      <c r="Q125" s="42"/>
      <c r="R125" s="42"/>
      <c r="S125" s="42"/>
      <c r="T125" s="42"/>
      <c r="U125" s="42"/>
      <c r="V125" s="42"/>
      <c r="W125" s="42"/>
    </row>
    <row r="126" spans="2:23" ht="19.5" customHeight="1">
      <c r="B126" s="322" t="s">
        <v>320</v>
      </c>
      <c r="C126" s="322">
        <v>0.3</v>
      </c>
      <c r="D126" s="322"/>
      <c r="E126" s="322"/>
      <c r="F126" s="322"/>
      <c r="G126" s="42"/>
      <c r="H126" s="42"/>
      <c r="I126" s="324"/>
      <c r="J126" s="42"/>
      <c r="K126" s="324"/>
      <c r="L126" s="324"/>
      <c r="M126" s="42"/>
      <c r="N126" s="42"/>
      <c r="O126" s="42"/>
      <c r="P126" s="42"/>
      <c r="Q126" s="42"/>
      <c r="R126" s="42"/>
      <c r="S126" s="42"/>
      <c r="T126" s="42"/>
      <c r="U126" s="42"/>
      <c r="V126" s="42"/>
      <c r="W126" s="42"/>
    </row>
    <row r="127" spans="2:23" ht="19.5" customHeight="1">
      <c r="B127" s="322" t="s">
        <v>58</v>
      </c>
      <c r="C127" s="322">
        <v>0.13</v>
      </c>
      <c r="D127" s="322"/>
      <c r="E127" s="322"/>
      <c r="F127" s="322"/>
      <c r="G127" s="42"/>
      <c r="H127" s="42"/>
      <c r="I127" s="324"/>
      <c r="J127" s="42"/>
      <c r="K127" s="324"/>
      <c r="L127" s="324"/>
      <c r="M127" s="42"/>
      <c r="N127" s="42"/>
      <c r="O127" s="42"/>
      <c r="P127" s="42"/>
      <c r="Q127" s="42"/>
      <c r="R127" s="42"/>
      <c r="S127" s="42"/>
      <c r="T127" s="42"/>
      <c r="U127" s="42"/>
      <c r="V127" s="42"/>
      <c r="W127" s="42"/>
    </row>
    <row r="128" spans="2:23" ht="19.5" customHeight="1">
      <c r="B128" s="322" t="s">
        <v>59</v>
      </c>
      <c r="C128" s="322">
        <v>0.8</v>
      </c>
      <c r="D128" s="322"/>
      <c r="E128" s="322"/>
      <c r="F128" s="322"/>
      <c r="G128" s="42"/>
      <c r="H128" s="42"/>
      <c r="I128" s="324"/>
      <c r="J128" s="42"/>
      <c r="K128" s="324"/>
      <c r="L128" s="324"/>
      <c r="M128" s="42"/>
      <c r="N128" s="42"/>
      <c r="O128" s="42"/>
      <c r="P128" s="42"/>
      <c r="Q128" s="42"/>
      <c r="R128" s="42"/>
      <c r="S128" s="42"/>
      <c r="T128" s="42"/>
      <c r="U128" s="42"/>
      <c r="V128" s="42"/>
      <c r="W128" s="42"/>
    </row>
    <row r="129" spans="2:23" ht="19.5" customHeight="1">
      <c r="B129" s="322" t="s">
        <v>446</v>
      </c>
      <c r="C129" s="322">
        <v>0.5</v>
      </c>
      <c r="D129" s="322"/>
      <c r="E129" s="322"/>
      <c r="F129" s="322"/>
      <c r="G129" s="42"/>
      <c r="H129" s="42"/>
      <c r="I129" s="324"/>
      <c r="J129" s="42"/>
      <c r="K129" s="324"/>
      <c r="L129" s="324"/>
      <c r="M129" s="42"/>
      <c r="N129" s="42"/>
      <c r="O129" s="42"/>
      <c r="P129" s="42"/>
      <c r="Q129" s="42"/>
      <c r="R129" s="42"/>
      <c r="S129" s="42"/>
      <c r="T129" s="42"/>
      <c r="U129" s="42"/>
      <c r="V129" s="42"/>
      <c r="W129" s="42"/>
    </row>
    <row r="130" spans="2:23" ht="19.5" customHeight="1">
      <c r="B130" s="322" t="s">
        <v>57</v>
      </c>
      <c r="C130" s="322"/>
      <c r="D130" s="322"/>
      <c r="E130" s="322"/>
      <c r="F130" s="322"/>
      <c r="G130" s="42"/>
      <c r="H130" s="42"/>
      <c r="I130" s="324"/>
      <c r="J130" s="42"/>
      <c r="K130" s="324"/>
      <c r="L130" s="324"/>
      <c r="M130" s="42"/>
      <c r="N130" s="42"/>
      <c r="O130" s="42"/>
      <c r="P130" s="42"/>
      <c r="Q130" s="42"/>
      <c r="R130" s="42"/>
      <c r="S130" s="42"/>
      <c r="T130" s="42"/>
      <c r="U130" s="42"/>
      <c r="V130" s="42"/>
      <c r="W130" s="42"/>
    </row>
    <row r="131" spans="2:23" ht="19.5" customHeight="1">
      <c r="B131" s="322"/>
      <c r="C131" s="322"/>
      <c r="D131" s="322"/>
      <c r="E131" s="322"/>
      <c r="F131" s="322"/>
      <c r="G131" s="42"/>
      <c r="H131" s="42"/>
      <c r="I131" s="324"/>
      <c r="J131" s="42"/>
      <c r="K131" s="324"/>
      <c r="L131" s="324"/>
      <c r="M131" s="42"/>
      <c r="N131" s="42"/>
      <c r="O131" s="42"/>
      <c r="P131" s="42"/>
      <c r="Q131" s="42"/>
      <c r="R131" s="42"/>
      <c r="S131" s="42"/>
      <c r="T131" s="42"/>
      <c r="U131" s="42"/>
      <c r="V131" s="42"/>
      <c r="W131" s="42"/>
    </row>
    <row r="132" spans="2:23" ht="19.5" customHeight="1">
      <c r="B132" s="322"/>
      <c r="C132" s="322"/>
      <c r="D132" s="322"/>
      <c r="E132" s="322"/>
      <c r="F132" s="322"/>
      <c r="G132" s="42"/>
      <c r="H132" s="42"/>
      <c r="I132" s="324"/>
      <c r="J132" s="42"/>
      <c r="K132" s="324"/>
      <c r="L132" s="324"/>
      <c r="M132" s="42"/>
      <c r="N132" s="42"/>
      <c r="O132" s="42"/>
      <c r="P132" s="42"/>
      <c r="Q132" s="42"/>
      <c r="R132" s="42"/>
      <c r="S132" s="42"/>
      <c r="T132" s="42"/>
      <c r="U132" s="42"/>
      <c r="V132" s="42"/>
      <c r="W132" s="42"/>
    </row>
    <row r="133" spans="2:23" ht="19.5" customHeight="1">
      <c r="B133" s="322"/>
      <c r="C133" s="322"/>
      <c r="D133" s="322"/>
      <c r="E133" s="322"/>
      <c r="F133" s="322"/>
      <c r="G133" s="42"/>
      <c r="H133" s="42"/>
      <c r="I133" s="324"/>
      <c r="J133" s="42"/>
      <c r="K133" s="324"/>
      <c r="L133" s="324"/>
      <c r="M133" s="42"/>
      <c r="N133" s="42"/>
      <c r="O133" s="42"/>
      <c r="P133" s="42"/>
      <c r="Q133" s="42"/>
      <c r="R133" s="42"/>
      <c r="S133" s="42"/>
      <c r="T133" s="42"/>
      <c r="U133" s="42"/>
      <c r="V133" s="42"/>
      <c r="W133" s="42"/>
    </row>
    <row r="134" spans="2:23" ht="19.5" customHeight="1">
      <c r="B134" s="42"/>
      <c r="C134" s="42"/>
      <c r="D134" s="42"/>
      <c r="E134" s="42"/>
      <c r="F134" s="42"/>
      <c r="G134" s="42"/>
      <c r="H134" s="42"/>
      <c r="I134" s="324"/>
      <c r="J134" s="42"/>
      <c r="K134" s="324"/>
      <c r="L134" s="324"/>
      <c r="M134" s="42"/>
      <c r="N134" s="42"/>
      <c r="O134" s="42"/>
      <c r="P134" s="42"/>
      <c r="Q134" s="42"/>
      <c r="R134" s="42"/>
      <c r="S134" s="42"/>
      <c r="T134" s="42"/>
      <c r="U134" s="42"/>
      <c r="V134" s="42"/>
      <c r="W134" s="42"/>
    </row>
    <row r="135" spans="2:23" ht="19.5" customHeight="1">
      <c r="B135" s="42"/>
      <c r="C135" s="42"/>
      <c r="D135" s="42"/>
      <c r="E135" s="42"/>
      <c r="F135" s="42"/>
      <c r="G135" s="42"/>
      <c r="H135" s="42"/>
      <c r="I135" s="324"/>
      <c r="J135" s="42"/>
      <c r="K135" s="324"/>
      <c r="L135" s="324"/>
      <c r="M135" s="42"/>
      <c r="N135" s="42"/>
      <c r="O135" s="42"/>
      <c r="P135" s="42"/>
      <c r="Q135" s="42"/>
      <c r="R135" s="42"/>
      <c r="S135" s="42"/>
      <c r="T135" s="42"/>
      <c r="U135" s="42"/>
      <c r="V135" s="42"/>
      <c r="W135" s="42"/>
    </row>
    <row r="136" spans="2:23" ht="19.5" customHeight="1">
      <c r="B136" s="42"/>
      <c r="C136" s="42"/>
      <c r="D136" s="42"/>
      <c r="E136" s="42"/>
      <c r="F136" s="42"/>
      <c r="G136" s="42"/>
      <c r="H136" s="42"/>
      <c r="I136" s="324"/>
      <c r="J136" s="42"/>
      <c r="K136" s="324"/>
      <c r="L136" s="324"/>
      <c r="M136" s="42"/>
      <c r="N136" s="42"/>
      <c r="O136" s="42"/>
      <c r="P136" s="42"/>
      <c r="Q136" s="42"/>
      <c r="R136" s="42"/>
      <c r="S136" s="42"/>
      <c r="T136" s="42"/>
      <c r="U136" s="42"/>
      <c r="V136" s="42"/>
      <c r="W136" s="42"/>
    </row>
    <row r="137" spans="2:23" ht="19.5" customHeight="1">
      <c r="B137" s="42"/>
      <c r="C137" s="42"/>
      <c r="D137" s="42"/>
      <c r="E137" s="42"/>
      <c r="F137" s="42"/>
      <c r="G137" s="42"/>
      <c r="H137" s="42"/>
      <c r="I137" s="324"/>
      <c r="J137" s="42"/>
      <c r="K137" s="324"/>
      <c r="L137" s="324"/>
      <c r="M137" s="42"/>
      <c r="N137" s="42"/>
      <c r="O137" s="42"/>
      <c r="P137" s="42"/>
      <c r="Q137" s="42"/>
      <c r="R137" s="42"/>
      <c r="S137" s="42"/>
      <c r="T137" s="42"/>
      <c r="U137" s="42"/>
      <c r="V137" s="42"/>
      <c r="W137" s="42"/>
    </row>
  </sheetData>
  <sheetProtection algorithmName="SHA-512" hashValue="xJI00ebeUlqqjtXUFcOkNOukIclq2hYmmAK4YR9e8f9bP0jpritiYUBQcJSMTENJpx9is/dc2JMBJFSub+kI1g==" saltValue="9jMrvpb/NORUfNz4fpsbKA==" spinCount="100000" sheet="1" objects="1" scenarios="1" selectLockedCells="1"/>
  <mergeCells count="11">
    <mergeCell ref="C6:L6"/>
    <mergeCell ref="C10:L10"/>
    <mergeCell ref="C14:L14"/>
    <mergeCell ref="C12:L12"/>
    <mergeCell ref="C25:K25"/>
    <mergeCell ref="C29:L29"/>
    <mergeCell ref="C18:L18"/>
    <mergeCell ref="C20:L20"/>
    <mergeCell ref="C22:L22"/>
    <mergeCell ref="C8:L8"/>
    <mergeCell ref="C16:L16"/>
  </mergeCells>
  <printOptions horizontalCentered="1"/>
  <pageMargins left="0.62992125984251968" right="0.27559055118110237" top="0.51181102362204722" bottom="0.27559055118110237" header="0.51181102362204722" footer="0.39370078740157483"/>
  <pageSetup paperSize="9" scale="71" fitToHeight="0" orientation="portrait" cellComments="asDisplayed" r:id="rId1"/>
  <headerFooter alignWithMargins="0"/>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213" r:id="rId4" name="Drop Down 93">
              <controlPr locked="0" defaultSize="0" autoLine="0" autoPict="0">
                <anchor moveWithCells="1">
                  <from>
                    <xdr:col>1</xdr:col>
                    <xdr:colOff>2333625</xdr:colOff>
                    <xdr:row>24</xdr:row>
                    <xdr:rowOff>0</xdr:rowOff>
                  </from>
                  <to>
                    <xdr:col>11</xdr:col>
                    <xdr:colOff>9525</xdr:colOff>
                    <xdr:row>25</xdr:row>
                    <xdr:rowOff>9525</xdr:rowOff>
                  </to>
                </anchor>
              </controlPr>
            </control>
          </mc:Choice>
        </mc:AlternateContent>
        <mc:AlternateContent xmlns:mc="http://schemas.openxmlformats.org/markup-compatibility/2006">
          <mc:Choice Requires="x14">
            <control shapeId="5222" r:id="rId5" name="Check Box 102">
              <controlPr defaultSize="0" autoFill="0" autoLine="0" autoPict="0">
                <anchor moveWithCells="1">
                  <from>
                    <xdr:col>1</xdr:col>
                    <xdr:colOff>2305050</xdr:colOff>
                    <xdr:row>25</xdr:row>
                    <xdr:rowOff>104775</xdr:rowOff>
                  </from>
                  <to>
                    <xdr:col>10</xdr:col>
                    <xdr:colOff>180975</xdr:colOff>
                    <xdr:row>29</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AC2034"/>
  <sheetViews>
    <sheetView showGridLines="0" showRowColHeaders="0" showZeros="0" topLeftCell="A3" zoomScaleNormal="100" workbookViewId="0">
      <selection activeCell="C8" sqref="C8:L8"/>
    </sheetView>
  </sheetViews>
  <sheetFormatPr baseColWidth="10" defaultColWidth="11.42578125" defaultRowHeight="19.5" customHeight="1"/>
  <cols>
    <col min="1" max="1" width="2.5703125" style="8" customWidth="1"/>
    <col min="2" max="2" width="35.28515625" style="8" customWidth="1"/>
    <col min="3" max="3" width="4.42578125" style="8" customWidth="1"/>
    <col min="4" max="4" width="10.28515625" style="8" customWidth="1"/>
    <col min="5" max="5" width="7.7109375" style="8" customWidth="1"/>
    <col min="6" max="6" width="8.7109375" style="8" customWidth="1"/>
    <col min="7" max="7" width="4.140625" style="8" customWidth="1"/>
    <col min="8" max="8" width="9.42578125" style="8" customWidth="1"/>
    <col min="9" max="9" width="3.7109375" style="14" customWidth="1"/>
    <col min="10" max="10" width="9.7109375" style="8" customWidth="1"/>
    <col min="11" max="12" width="8.7109375" style="14" customWidth="1"/>
    <col min="13" max="13" width="4.85546875" style="8" customWidth="1"/>
    <col min="14" max="14" width="53" style="8" customWidth="1"/>
    <col min="15" max="16" width="11.42578125" style="8"/>
    <col min="17" max="17" width="20" style="8" bestFit="1" customWidth="1"/>
    <col min="18" max="18" width="15.140625" style="8" bestFit="1" customWidth="1"/>
    <col min="19" max="16384" width="11.42578125" style="8"/>
  </cols>
  <sheetData>
    <row r="1" spans="2:20" ht="19.5" hidden="1" customHeight="1"/>
    <row r="2" spans="2:20" s="7" customFormat="1" ht="19.5" hidden="1" customHeight="1">
      <c r="B2" s="6" t="s">
        <v>6</v>
      </c>
      <c r="C2" s="6"/>
      <c r="J2" s="6"/>
    </row>
    <row r="3" spans="2:20" s="7" customFormat="1" ht="19.5" customHeight="1">
      <c r="B3" s="31"/>
      <c r="C3" s="31"/>
      <c r="D3" s="32"/>
      <c r="E3" s="32"/>
      <c r="F3" s="32"/>
      <c r="G3" s="32"/>
      <c r="H3" s="32"/>
      <c r="I3" s="32"/>
      <c r="J3" s="31"/>
      <c r="K3" s="32"/>
      <c r="L3" s="32"/>
      <c r="M3" s="32"/>
      <c r="N3" s="32"/>
      <c r="O3" s="32"/>
      <c r="P3" s="32"/>
      <c r="Q3" s="32"/>
      <c r="R3" s="32"/>
      <c r="S3" s="32"/>
      <c r="T3" s="32"/>
    </row>
    <row r="4" spans="2:20" s="7" customFormat="1" ht="19.5" customHeight="1">
      <c r="B4" s="476" t="s">
        <v>26</v>
      </c>
      <c r="C4" s="477"/>
      <c r="D4" s="478"/>
      <c r="E4" s="478"/>
      <c r="F4" s="478"/>
      <c r="G4" s="478"/>
      <c r="H4" s="478"/>
      <c r="I4" s="478"/>
      <c r="J4" s="477"/>
      <c r="K4" s="478"/>
      <c r="L4" s="478"/>
      <c r="M4" s="32"/>
      <c r="N4" s="32"/>
      <c r="O4" s="32"/>
      <c r="P4" s="32"/>
      <c r="Q4" s="32"/>
      <c r="R4" s="32"/>
      <c r="S4" s="32"/>
      <c r="T4" s="32"/>
    </row>
    <row r="5" spans="2:20" s="7" customFormat="1" ht="19.5" customHeight="1">
      <c r="B5" s="33"/>
      <c r="C5" s="31"/>
      <c r="D5" s="32"/>
      <c r="E5" s="32"/>
      <c r="F5" s="32"/>
      <c r="G5" s="32"/>
      <c r="H5" s="32"/>
      <c r="I5" s="32"/>
      <c r="J5" s="31"/>
      <c r="K5" s="32"/>
      <c r="L5" s="32"/>
      <c r="M5" s="32"/>
      <c r="N5" s="32"/>
      <c r="O5" s="32"/>
      <c r="P5" s="32"/>
      <c r="Q5" s="32"/>
      <c r="R5" s="32"/>
      <c r="S5" s="32"/>
      <c r="T5" s="32"/>
    </row>
    <row r="6" spans="2:20" s="7" customFormat="1" ht="19.5" hidden="1" customHeight="1">
      <c r="B6" s="33"/>
      <c r="C6" s="584"/>
      <c r="D6" s="584"/>
      <c r="E6" s="584"/>
      <c r="F6" s="584"/>
      <c r="G6" s="584"/>
      <c r="H6" s="584"/>
      <c r="I6" s="584"/>
      <c r="J6" s="584"/>
      <c r="K6" s="584"/>
      <c r="L6" s="584"/>
      <c r="M6" s="479">
        <v>14</v>
      </c>
      <c r="N6" s="32"/>
      <c r="O6" s="32"/>
      <c r="P6" s="32"/>
      <c r="Q6" s="32"/>
      <c r="R6" s="32"/>
      <c r="S6" s="32"/>
      <c r="T6" s="32"/>
    </row>
    <row r="7" spans="2:20" s="7" customFormat="1" ht="12" customHeight="1">
      <c r="B7" s="218"/>
      <c r="C7" s="593" t="str">
        <f>IF(D43=0,"Bitte konkretesieren Sie das Reiseziel!","")</f>
        <v/>
      </c>
      <c r="D7" s="593"/>
      <c r="E7" s="593"/>
      <c r="F7" s="593"/>
      <c r="G7" s="593"/>
      <c r="H7" s="593"/>
      <c r="I7" s="593"/>
      <c r="J7" s="593"/>
      <c r="K7" s="593"/>
      <c r="L7" s="529"/>
      <c r="M7" s="480">
        <f>VLOOKUP($M$6+1,Auslandsreisepauschalen!$A$7:$G$237,4)</f>
        <v>57</v>
      </c>
      <c r="N7" s="480">
        <f>VLOOKUP($M$6+1,Auslandsreisepauschalen!$A$7:$G$237,5)</f>
        <v>38</v>
      </c>
      <c r="O7" s="481"/>
      <c r="P7" s="32"/>
      <c r="Q7" s="32"/>
      <c r="R7" s="32"/>
      <c r="S7" s="32"/>
      <c r="T7" s="32"/>
    </row>
    <row r="8" spans="2:20" s="7" customFormat="1" ht="19.5" customHeight="1">
      <c r="B8" s="54" t="s">
        <v>444</v>
      </c>
      <c r="C8" s="587"/>
      <c r="D8" s="588"/>
      <c r="E8" s="588"/>
      <c r="F8" s="588"/>
      <c r="G8" s="588"/>
      <c r="H8" s="588"/>
      <c r="I8" s="588"/>
      <c r="J8" s="588"/>
      <c r="K8" s="588"/>
      <c r="L8" s="589"/>
      <c r="M8" s="32"/>
      <c r="N8" s="482" t="s">
        <v>43</v>
      </c>
      <c r="O8" s="483">
        <f>IF(O37=TRUE,1,(C32-C28+1))</f>
        <v>1</v>
      </c>
      <c r="P8" s="32"/>
      <c r="Q8" s="32"/>
      <c r="R8" s="32"/>
      <c r="S8" s="32"/>
      <c r="T8" s="32"/>
    </row>
    <row r="9" spans="2:20" s="7" customFormat="1" ht="8.1" customHeight="1">
      <c r="B9" s="46"/>
      <c r="C9" s="216"/>
      <c r="D9" s="217"/>
      <c r="E9" s="217"/>
      <c r="F9" s="217"/>
      <c r="G9" s="217"/>
      <c r="H9" s="217"/>
      <c r="I9" s="217"/>
      <c r="J9" s="216"/>
      <c r="K9" s="217"/>
      <c r="L9" s="217"/>
      <c r="M9" s="32"/>
      <c r="N9" s="484"/>
      <c r="O9" s="32"/>
      <c r="P9" s="32"/>
      <c r="Q9" s="32"/>
      <c r="R9" s="32"/>
      <c r="S9" s="32"/>
      <c r="T9" s="32"/>
    </row>
    <row r="10" spans="2:20" s="7" customFormat="1" ht="30" customHeight="1">
      <c r="B10" s="54" t="s">
        <v>27</v>
      </c>
      <c r="C10" s="587"/>
      <c r="D10" s="588"/>
      <c r="E10" s="588"/>
      <c r="F10" s="588"/>
      <c r="G10" s="588"/>
      <c r="H10" s="588"/>
      <c r="I10" s="588"/>
      <c r="J10" s="588"/>
      <c r="K10" s="588"/>
      <c r="L10" s="589"/>
      <c r="M10" s="32"/>
      <c r="N10" s="482" t="s">
        <v>44</v>
      </c>
      <c r="O10" s="485">
        <f>IF(O8&gt;1,0,IF(O37=TRUE,O12,+C34-C30))</f>
        <v>0</v>
      </c>
      <c r="P10" s="502">
        <f>O10</f>
        <v>0</v>
      </c>
      <c r="Q10" s="32"/>
      <c r="R10" s="32"/>
      <c r="S10" s="32"/>
      <c r="T10" s="32"/>
    </row>
    <row r="11" spans="2:20" s="7" customFormat="1" ht="8.1" customHeight="1">
      <c r="B11" s="46"/>
      <c r="C11" s="216"/>
      <c r="D11" s="217"/>
      <c r="E11" s="217"/>
      <c r="F11" s="217"/>
      <c r="G11" s="217"/>
      <c r="H11" s="217"/>
      <c r="I11" s="217"/>
      <c r="J11" s="216"/>
      <c r="K11" s="217"/>
      <c r="L11" s="217"/>
      <c r="M11" s="32"/>
      <c r="N11" s="484"/>
      <c r="O11" s="32"/>
      <c r="P11" s="32"/>
      <c r="Q11" s="32"/>
      <c r="R11" s="32"/>
      <c r="S11" s="32"/>
      <c r="T11" s="32"/>
    </row>
    <row r="12" spans="2:20" ht="19.5" customHeight="1">
      <c r="B12" s="54" t="s">
        <v>28</v>
      </c>
      <c r="C12" s="590"/>
      <c r="D12" s="591"/>
      <c r="E12" s="591"/>
      <c r="F12" s="591"/>
      <c r="G12" s="591"/>
      <c r="H12" s="591"/>
      <c r="I12" s="591"/>
      <c r="J12" s="591"/>
      <c r="K12" s="591"/>
      <c r="L12" s="592"/>
      <c r="M12" s="468"/>
      <c r="N12" s="486" t="s">
        <v>45</v>
      </c>
      <c r="O12" s="487" t="str">
        <f>IF(O37=TRUE,+N16-C30+C34,"")</f>
        <v/>
      </c>
      <c r="P12" s="448"/>
      <c r="Q12" s="448"/>
      <c r="R12" s="37"/>
      <c r="S12" s="37"/>
      <c r="T12" s="37"/>
    </row>
    <row r="13" spans="2:20" ht="8.1" customHeight="1">
      <c r="B13" s="54"/>
      <c r="C13" s="530"/>
      <c r="D13" s="530"/>
      <c r="E13" s="530"/>
      <c r="F13" s="530"/>
      <c r="G13" s="530"/>
      <c r="H13" s="530"/>
      <c r="I13" s="530"/>
      <c r="J13" s="530"/>
      <c r="K13" s="530"/>
      <c r="L13" s="530"/>
      <c r="M13" s="468"/>
      <c r="N13" s="37"/>
      <c r="O13" s="37"/>
      <c r="P13" s="37"/>
      <c r="Q13" s="37"/>
      <c r="R13" s="37"/>
      <c r="S13" s="37"/>
      <c r="T13" s="37"/>
    </row>
    <row r="14" spans="2:20" ht="19.5" customHeight="1">
      <c r="B14" s="54"/>
      <c r="C14" s="590"/>
      <c r="D14" s="591"/>
      <c r="E14" s="591"/>
      <c r="F14" s="591"/>
      <c r="G14" s="591"/>
      <c r="H14" s="591"/>
      <c r="I14" s="591"/>
      <c r="J14" s="591"/>
      <c r="K14" s="591"/>
      <c r="L14" s="592"/>
      <c r="M14" s="468"/>
      <c r="N14" s="37"/>
      <c r="O14" s="37"/>
      <c r="P14" s="37"/>
      <c r="Q14" s="37"/>
      <c r="R14" s="37"/>
      <c r="S14" s="37"/>
      <c r="T14" s="37"/>
    </row>
    <row r="15" spans="2:20" ht="8.1" customHeight="1">
      <c r="B15" s="54"/>
      <c r="C15" s="530"/>
      <c r="D15" s="530"/>
      <c r="E15" s="530"/>
      <c r="F15" s="530"/>
      <c r="G15" s="530"/>
      <c r="H15" s="530"/>
      <c r="I15" s="530"/>
      <c r="J15" s="530"/>
      <c r="K15" s="530"/>
      <c r="L15" s="530"/>
      <c r="M15" s="468"/>
      <c r="N15" s="37"/>
      <c r="O15" s="37"/>
      <c r="P15" s="37"/>
      <c r="Q15" s="37"/>
      <c r="R15" s="37"/>
      <c r="S15" s="37"/>
      <c r="T15" s="37"/>
    </row>
    <row r="16" spans="2:20" ht="19.5" customHeight="1">
      <c r="B16" s="54"/>
      <c r="C16" s="590"/>
      <c r="D16" s="591"/>
      <c r="E16" s="591"/>
      <c r="F16" s="591"/>
      <c r="G16" s="591"/>
      <c r="H16" s="591"/>
      <c r="I16" s="591"/>
      <c r="J16" s="591"/>
      <c r="K16" s="591"/>
      <c r="L16" s="592"/>
      <c r="M16" s="468"/>
      <c r="N16" s="488">
        <v>1</v>
      </c>
      <c r="O16" s="489"/>
      <c r="P16" s="37"/>
      <c r="Q16" s="37"/>
      <c r="R16" s="37"/>
      <c r="S16" s="37"/>
      <c r="T16" s="37"/>
    </row>
    <row r="17" spans="2:23" ht="8.1" customHeight="1">
      <c r="B17" s="54"/>
      <c r="C17" s="530"/>
      <c r="D17" s="530"/>
      <c r="E17" s="530"/>
      <c r="F17" s="530"/>
      <c r="G17" s="530"/>
      <c r="H17" s="530"/>
      <c r="I17" s="530"/>
      <c r="J17" s="530"/>
      <c r="K17" s="530"/>
      <c r="L17" s="530"/>
      <c r="M17" s="468"/>
      <c r="N17" s="37"/>
      <c r="O17" s="37"/>
      <c r="P17" s="37"/>
      <c r="Q17" s="37"/>
      <c r="R17" s="37"/>
      <c r="S17" s="37"/>
      <c r="T17" s="37"/>
    </row>
    <row r="18" spans="2:23" ht="19.5" customHeight="1">
      <c r="B18" s="54"/>
      <c r="C18" s="590"/>
      <c r="D18" s="591"/>
      <c r="E18" s="591"/>
      <c r="F18" s="591"/>
      <c r="G18" s="591"/>
      <c r="H18" s="591"/>
      <c r="I18" s="591"/>
      <c r="J18" s="591"/>
      <c r="K18" s="591"/>
      <c r="L18" s="592"/>
      <c r="M18" s="468"/>
      <c r="N18" s="37"/>
      <c r="O18" s="37"/>
      <c r="P18" s="37"/>
      <c r="Q18" s="37"/>
      <c r="R18" s="37"/>
      <c r="S18" s="37"/>
      <c r="T18" s="37"/>
    </row>
    <row r="19" spans="2:23" ht="8.1" customHeight="1">
      <c r="B19" s="54"/>
      <c r="C19" s="531"/>
      <c r="D19" s="531"/>
      <c r="E19" s="531"/>
      <c r="F19" s="531"/>
      <c r="G19" s="531"/>
      <c r="H19" s="531"/>
      <c r="I19" s="531"/>
      <c r="J19" s="531"/>
      <c r="K19" s="531"/>
      <c r="L19" s="531"/>
      <c r="M19" s="468"/>
      <c r="N19" s="37"/>
      <c r="O19" s="37"/>
      <c r="P19" s="37"/>
      <c r="Q19" s="37"/>
      <c r="R19" s="37"/>
      <c r="S19" s="37"/>
      <c r="T19" s="37"/>
    </row>
    <row r="20" spans="2:23" ht="19.5" customHeight="1">
      <c r="B20" s="54"/>
      <c r="C20" s="590"/>
      <c r="D20" s="591"/>
      <c r="E20" s="591"/>
      <c r="F20" s="591"/>
      <c r="G20" s="591"/>
      <c r="H20" s="591"/>
      <c r="I20" s="591"/>
      <c r="J20" s="591"/>
      <c r="K20" s="591"/>
      <c r="L20" s="592"/>
      <c r="M20" s="468"/>
      <c r="N20" s="37"/>
      <c r="O20" s="37"/>
      <c r="P20" s="37"/>
      <c r="Q20" s="37"/>
      <c r="R20" s="37"/>
      <c r="S20" s="37"/>
      <c r="T20" s="37"/>
    </row>
    <row r="21" spans="2:23" ht="8.1" customHeight="1">
      <c r="B21" s="54"/>
      <c r="C21" s="530"/>
      <c r="D21" s="530"/>
      <c r="E21" s="530"/>
      <c r="F21" s="530"/>
      <c r="G21" s="530"/>
      <c r="H21" s="530"/>
      <c r="I21" s="530"/>
      <c r="J21" s="530"/>
      <c r="K21" s="530"/>
      <c r="L21" s="530"/>
      <c r="M21" s="468"/>
      <c r="N21" s="37"/>
      <c r="O21" s="37"/>
      <c r="P21" s="37"/>
      <c r="Q21" s="37"/>
      <c r="R21" s="37"/>
      <c r="S21" s="37"/>
      <c r="T21" s="37"/>
    </row>
    <row r="22" spans="2:23" ht="19.5" customHeight="1">
      <c r="B22" s="54"/>
      <c r="C22" s="590"/>
      <c r="D22" s="591"/>
      <c r="E22" s="591"/>
      <c r="F22" s="591"/>
      <c r="G22" s="591"/>
      <c r="H22" s="591"/>
      <c r="I22" s="591"/>
      <c r="J22" s="591"/>
      <c r="K22" s="591"/>
      <c r="L22" s="592"/>
      <c r="M22" s="468"/>
      <c r="N22" s="475"/>
      <c r="O22" s="37"/>
      <c r="P22" s="37"/>
      <c r="Q22" s="37"/>
      <c r="R22" s="37"/>
      <c r="S22" s="37"/>
      <c r="T22" s="37"/>
    </row>
    <row r="23" spans="2:23" ht="8.1" hidden="1" customHeight="1">
      <c r="B23" s="54"/>
      <c r="C23" s="219"/>
      <c r="D23" s="219"/>
      <c r="E23" s="219"/>
      <c r="F23" s="219"/>
      <c r="G23" s="219"/>
      <c r="H23" s="219"/>
      <c r="I23" s="219"/>
      <c r="J23" s="219"/>
      <c r="K23" s="219"/>
      <c r="L23" s="219"/>
      <c r="M23" s="468"/>
      <c r="N23" s="37"/>
      <c r="O23" s="37"/>
      <c r="P23" s="37"/>
      <c r="Q23" s="37"/>
      <c r="R23" s="475"/>
      <c r="S23" s="475"/>
      <c r="T23" s="475"/>
      <c r="U23" s="18"/>
      <c r="V23" s="18"/>
    </row>
    <row r="24" spans="2:23" ht="19.5" hidden="1" customHeight="1">
      <c r="B24" s="54"/>
      <c r="C24" s="575"/>
      <c r="D24" s="576"/>
      <c r="E24" s="576"/>
      <c r="F24" s="576"/>
      <c r="G24" s="576"/>
      <c r="H24" s="576"/>
      <c r="I24" s="576"/>
      <c r="J24" s="576"/>
      <c r="K24" s="576"/>
      <c r="L24" s="577"/>
      <c r="M24" s="468"/>
      <c r="N24" s="490"/>
      <c r="O24" s="37"/>
      <c r="P24" s="37"/>
      <c r="Q24" s="37"/>
      <c r="R24" s="475"/>
      <c r="S24" s="475"/>
      <c r="T24" s="475"/>
      <c r="U24" s="18"/>
      <c r="V24" s="18"/>
      <c r="W24" s="18"/>
    </row>
    <row r="25" spans="2:23" ht="8.1" hidden="1" customHeight="1">
      <c r="B25" s="54"/>
      <c r="C25" s="54"/>
      <c r="D25" s="54"/>
      <c r="E25" s="54"/>
      <c r="F25" s="54"/>
      <c r="G25" s="54"/>
      <c r="H25" s="54"/>
      <c r="I25" s="54"/>
      <c r="J25" s="54"/>
      <c r="K25" s="54"/>
      <c r="L25" s="54"/>
      <c r="M25" s="468"/>
      <c r="N25" s="490"/>
      <c r="O25" s="37"/>
      <c r="P25" s="37"/>
      <c r="Q25" s="37"/>
      <c r="R25" s="475"/>
      <c r="S25" s="475"/>
      <c r="T25" s="475"/>
      <c r="U25" s="18"/>
      <c r="V25" s="18"/>
      <c r="W25" s="18"/>
    </row>
    <row r="26" spans="2:23" ht="19.5" hidden="1" customHeight="1">
      <c r="B26" s="532" t="s">
        <v>310</v>
      </c>
      <c r="C26" s="524"/>
      <c r="D26" s="525"/>
      <c r="E26" s="525"/>
      <c r="F26" s="525"/>
      <c r="G26" s="525"/>
      <c r="H26" s="525"/>
      <c r="I26" s="525"/>
      <c r="J26" s="525"/>
      <c r="K26" s="525"/>
      <c r="L26" s="526"/>
      <c r="M26" s="468"/>
      <c r="N26" s="490"/>
      <c r="O26" s="448">
        <f>IF(N27=TRUE,1,2)</f>
        <v>1</v>
      </c>
      <c r="P26" s="37"/>
      <c r="Q26" s="37"/>
      <c r="R26" s="475"/>
      <c r="S26" s="475"/>
      <c r="T26" s="475"/>
      <c r="U26" s="18"/>
      <c r="V26" s="18"/>
      <c r="W26" s="18"/>
    </row>
    <row r="27" spans="2:23" ht="24" customHeight="1">
      <c r="B27" s="533" t="s">
        <v>33</v>
      </c>
      <c r="C27" s="219"/>
      <c r="D27" s="219"/>
      <c r="E27" s="219"/>
      <c r="F27" s="219"/>
      <c r="G27" s="219"/>
      <c r="H27" s="219"/>
      <c r="I27" s="219"/>
      <c r="J27" s="219"/>
      <c r="K27" s="219"/>
      <c r="L27" s="219"/>
      <c r="M27" s="468"/>
      <c r="N27" s="491" t="b">
        <v>1</v>
      </c>
      <c r="O27" s="37"/>
      <c r="P27" s="37"/>
      <c r="Q27" s="37"/>
      <c r="R27" s="475"/>
      <c r="S27" s="475"/>
      <c r="T27" s="475"/>
      <c r="U27" s="18"/>
      <c r="V27" s="18"/>
      <c r="W27" s="18"/>
    </row>
    <row r="28" spans="2:23" ht="19.5" customHeight="1">
      <c r="B28" s="54" t="s">
        <v>29</v>
      </c>
      <c r="C28" s="585"/>
      <c r="D28" s="576"/>
      <c r="E28" s="576"/>
      <c r="F28" s="576"/>
      <c r="G28" s="576"/>
      <c r="H28" s="576"/>
      <c r="I28" s="576"/>
      <c r="J28" s="576"/>
      <c r="K28" s="576"/>
      <c r="L28" s="577"/>
      <c r="M28" s="468"/>
      <c r="N28" s="475"/>
      <c r="O28" s="475"/>
      <c r="P28" s="475"/>
      <c r="Q28" s="475"/>
      <c r="R28" s="475"/>
      <c r="S28" s="492"/>
      <c r="T28" s="475"/>
      <c r="U28" s="18"/>
      <c r="V28" s="18"/>
      <c r="W28" s="18"/>
    </row>
    <row r="29" spans="2:23" ht="8.1" customHeight="1">
      <c r="B29" s="54"/>
      <c r="C29" s="221"/>
      <c r="D29" s="221"/>
      <c r="E29" s="221"/>
      <c r="F29" s="221"/>
      <c r="G29" s="222"/>
      <c r="H29" s="222"/>
      <c r="I29" s="222"/>
      <c r="J29" s="221"/>
      <c r="K29" s="221"/>
      <c r="L29" s="221"/>
      <c r="M29" s="468"/>
      <c r="N29" s="475"/>
      <c r="O29" s="475"/>
      <c r="P29" s="475"/>
      <c r="Q29" s="475"/>
      <c r="R29" s="475"/>
      <c r="S29" s="475"/>
      <c r="T29" s="475"/>
      <c r="U29" s="18"/>
      <c r="V29" s="18"/>
      <c r="W29" s="18"/>
    </row>
    <row r="30" spans="2:23" ht="19.5" customHeight="1">
      <c r="B30" s="54" t="s">
        <v>30</v>
      </c>
      <c r="C30" s="586"/>
      <c r="D30" s="576"/>
      <c r="E30" s="576"/>
      <c r="F30" s="576"/>
      <c r="G30" s="576"/>
      <c r="H30" s="576"/>
      <c r="I30" s="576"/>
      <c r="J30" s="576"/>
      <c r="K30" s="576"/>
      <c r="L30" s="577"/>
      <c r="M30" s="468"/>
      <c r="N30" s="475"/>
      <c r="O30" s="475"/>
      <c r="P30" s="475"/>
      <c r="Q30" s="475"/>
      <c r="R30" s="475"/>
      <c r="S30" s="475"/>
      <c r="T30" s="475"/>
      <c r="U30" s="21"/>
      <c r="V30" s="18"/>
      <c r="W30" s="18"/>
    </row>
    <row r="31" spans="2:23" ht="19.5" customHeight="1">
      <c r="B31" s="54"/>
      <c r="C31" s="218"/>
      <c r="D31" s="218"/>
      <c r="E31" s="218"/>
      <c r="F31" s="218"/>
      <c r="G31" s="218"/>
      <c r="H31" s="218"/>
      <c r="I31" s="218"/>
      <c r="J31" s="218"/>
      <c r="K31" s="218"/>
      <c r="L31" s="218"/>
      <c r="M31" s="33"/>
      <c r="N31" s="493"/>
      <c r="O31" s="475"/>
      <c r="P31" s="475"/>
      <c r="Q31" s="475"/>
      <c r="R31" s="475"/>
      <c r="S31" s="475"/>
      <c r="T31" s="475"/>
      <c r="U31" s="18"/>
      <c r="V31" s="18"/>
      <c r="W31" s="18"/>
    </row>
    <row r="32" spans="2:23" ht="19.5" customHeight="1">
      <c r="B32" s="54" t="s">
        <v>31</v>
      </c>
      <c r="C32" s="585"/>
      <c r="D32" s="576"/>
      <c r="E32" s="576"/>
      <c r="F32" s="576"/>
      <c r="G32" s="576"/>
      <c r="H32" s="576"/>
      <c r="I32" s="576"/>
      <c r="J32" s="576"/>
      <c r="K32" s="576"/>
      <c r="L32" s="577"/>
      <c r="M32" s="468"/>
      <c r="N32" s="475"/>
      <c r="O32" s="475"/>
      <c r="P32" s="475"/>
      <c r="Q32" s="475"/>
      <c r="R32" s="475"/>
      <c r="S32" s="475"/>
      <c r="T32" s="475"/>
      <c r="U32" s="18"/>
      <c r="V32" s="18"/>
      <c r="W32" s="18"/>
    </row>
    <row r="33" spans="1:23" ht="8.1" customHeight="1">
      <c r="B33" s="54"/>
      <c r="C33" s="218"/>
      <c r="D33" s="218"/>
      <c r="E33" s="218"/>
      <c r="F33" s="218"/>
      <c r="G33" s="218"/>
      <c r="H33" s="218"/>
      <c r="I33" s="218"/>
      <c r="J33" s="218"/>
      <c r="K33" s="218"/>
      <c r="L33" s="218"/>
      <c r="M33" s="33"/>
      <c r="N33" s="494"/>
      <c r="O33" s="475"/>
      <c r="P33" s="475"/>
      <c r="Q33" s="475"/>
      <c r="R33" s="475"/>
      <c r="S33" s="475"/>
      <c r="T33" s="475"/>
      <c r="U33" s="22"/>
      <c r="V33" s="18"/>
      <c r="W33" s="18"/>
    </row>
    <row r="34" spans="1:23" ht="19.5" customHeight="1">
      <c r="B34" s="54" t="s">
        <v>325</v>
      </c>
      <c r="C34" s="586"/>
      <c r="D34" s="576"/>
      <c r="E34" s="576"/>
      <c r="F34" s="576"/>
      <c r="G34" s="576"/>
      <c r="H34" s="576"/>
      <c r="I34" s="576"/>
      <c r="J34" s="576"/>
      <c r="K34" s="576"/>
      <c r="L34" s="577"/>
      <c r="M34" s="468"/>
      <c r="N34" s="475"/>
      <c r="O34" s="475"/>
      <c r="P34" s="475"/>
      <c r="Q34" s="475"/>
      <c r="R34" s="37"/>
      <c r="S34" s="37"/>
      <c r="T34" s="37"/>
      <c r="U34" s="19"/>
    </row>
    <row r="35" spans="1:23" ht="35.1" customHeight="1">
      <c r="B35" s="44"/>
      <c r="C35" s="534"/>
      <c r="D35" s="527"/>
      <c r="E35" s="527"/>
      <c r="F35" s="527"/>
      <c r="G35" s="527"/>
      <c r="H35" s="527"/>
      <c r="I35" s="527"/>
      <c r="J35" s="527"/>
      <c r="K35" s="527"/>
      <c r="L35" s="527"/>
      <c r="M35" s="468"/>
      <c r="N35" s="475"/>
      <c r="O35" s="475"/>
      <c r="P35" s="475"/>
      <c r="Q35" s="475"/>
      <c r="R35" s="37"/>
      <c r="S35" s="37"/>
      <c r="T35" s="37"/>
      <c r="U35" s="19"/>
    </row>
    <row r="36" spans="1:23" ht="19.5" customHeight="1">
      <c r="B36" s="54" t="s">
        <v>326</v>
      </c>
      <c r="C36" s="600"/>
      <c r="D36" s="601"/>
      <c r="E36" s="601"/>
      <c r="F36" s="601"/>
      <c r="G36" s="601"/>
      <c r="H36" s="601"/>
      <c r="I36" s="601"/>
      <c r="J36" s="601"/>
      <c r="K36" s="601"/>
      <c r="L36" s="602"/>
      <c r="M36" s="468"/>
      <c r="N36" s="475"/>
      <c r="O36" s="475"/>
      <c r="P36" s="475"/>
      <c r="Q36" s="475"/>
      <c r="R36" s="37"/>
      <c r="S36" s="37"/>
      <c r="T36" s="37"/>
      <c r="U36" s="19"/>
    </row>
    <row r="37" spans="1:23" ht="19.5" customHeight="1">
      <c r="A37" s="37"/>
      <c r="B37" s="433"/>
      <c r="C37" s="218"/>
      <c r="D37" s="218"/>
      <c r="E37" s="218"/>
      <c r="F37" s="218"/>
      <c r="G37" s="218"/>
      <c r="H37" s="218"/>
      <c r="I37" s="218"/>
      <c r="J37" s="218"/>
      <c r="K37" s="218"/>
      <c r="L37" s="218"/>
      <c r="M37" s="33"/>
      <c r="N37" s="493"/>
      <c r="O37" s="234" t="b">
        <v>0</v>
      </c>
      <c r="P37" s="475"/>
      <c r="Q37" s="475"/>
      <c r="R37" s="37"/>
      <c r="S37" s="37"/>
      <c r="T37" s="37"/>
    </row>
    <row r="38" spans="1:23" ht="34.5" customHeight="1">
      <c r="A38" s="37"/>
      <c r="B38" s="33"/>
      <c r="C38" s="33"/>
      <c r="D38" s="33"/>
      <c r="E38" s="33"/>
      <c r="F38" s="33"/>
      <c r="G38" s="33"/>
      <c r="H38" s="33"/>
      <c r="I38" s="33"/>
      <c r="J38" s="33"/>
      <c r="K38" s="33"/>
      <c r="L38" s="33"/>
      <c r="M38" s="33"/>
      <c r="N38" s="494" t="str">
        <f>IF(AND(O37=TRUE,C32-C28+1&gt;2),"Bitte prüfen Sie Ihre Eingaben! Sie haben Daten für eine mehrtägige Reise angegeben, aber das Kontrollkästchen für eine eintägige Reise abgehakt.","")</f>
        <v/>
      </c>
      <c r="O38" s="493"/>
      <c r="P38" s="475"/>
      <c r="Q38" s="475"/>
      <c r="R38" s="37"/>
      <c r="S38" s="37"/>
      <c r="T38" s="37"/>
    </row>
    <row r="39" spans="1:23" ht="19.5" customHeight="1">
      <c r="A39" s="37"/>
      <c r="B39" s="33"/>
      <c r="C39" s="33"/>
      <c r="D39" s="33"/>
      <c r="E39" s="33"/>
      <c r="F39" s="33"/>
      <c r="G39" s="33"/>
      <c r="H39" s="33"/>
      <c r="I39" s="33"/>
      <c r="J39" s="33"/>
      <c r="K39" s="33"/>
      <c r="L39" s="33"/>
      <c r="M39" s="33"/>
      <c r="N39" s="33"/>
      <c r="O39" s="33"/>
      <c r="P39" s="37"/>
      <c r="Q39" s="37"/>
      <c r="R39" s="37"/>
      <c r="S39" s="37"/>
      <c r="T39" s="37"/>
    </row>
    <row r="40" spans="1:23" ht="19.5" customHeight="1">
      <c r="A40" s="37"/>
      <c r="B40" s="37"/>
      <c r="C40" s="37"/>
      <c r="D40" s="37"/>
      <c r="E40" s="37"/>
      <c r="F40" s="37"/>
      <c r="G40" s="37"/>
      <c r="H40" s="37"/>
      <c r="I40" s="38"/>
      <c r="J40" s="37"/>
      <c r="K40" s="38"/>
      <c r="L40" s="38"/>
      <c r="M40" s="38"/>
      <c r="N40" s="38"/>
      <c r="O40" s="38"/>
      <c r="P40" s="38"/>
      <c r="Q40" s="38"/>
      <c r="R40" s="495"/>
      <c r="S40" s="38"/>
      <c r="T40" s="37"/>
      <c r="U40" s="20"/>
    </row>
    <row r="41" spans="1:23" ht="19.5" customHeight="1">
      <c r="A41" s="37"/>
      <c r="B41" s="37"/>
      <c r="C41" s="475"/>
      <c r="D41" s="37"/>
      <c r="E41" s="37"/>
      <c r="F41" s="37"/>
      <c r="G41" s="37"/>
      <c r="H41" s="37"/>
      <c r="I41" s="38"/>
      <c r="J41" s="37"/>
      <c r="K41" s="38"/>
      <c r="L41" s="38"/>
      <c r="M41" s="38"/>
      <c r="N41" s="38"/>
      <c r="O41" s="38"/>
      <c r="P41" s="38"/>
      <c r="Q41" s="38"/>
      <c r="R41" s="38"/>
      <c r="S41" s="38"/>
      <c r="T41" s="37"/>
    </row>
    <row r="42" spans="1:23" ht="200.1" customHeight="1">
      <c r="A42" s="37"/>
      <c r="B42" s="448"/>
      <c r="C42" s="448"/>
      <c r="D42" s="448"/>
      <c r="E42" s="448"/>
      <c r="F42" s="448"/>
      <c r="G42" s="448"/>
      <c r="H42" s="448"/>
      <c r="I42" s="449"/>
      <c r="J42" s="448"/>
      <c r="K42" s="449"/>
      <c r="L42" s="449"/>
      <c r="M42" s="449"/>
      <c r="N42" s="496"/>
      <c r="O42" s="449"/>
      <c r="P42" s="449"/>
      <c r="Q42" s="449"/>
      <c r="R42" s="38"/>
      <c r="S42" s="38"/>
      <c r="T42" s="37"/>
    </row>
    <row r="43" spans="1:23" ht="19.5" customHeight="1">
      <c r="B43" s="42">
        <f>VLOOKUP(Reisedaten!$M$6+1,Auslandsreisepauschalen!$A$6:$G$247,4)</f>
        <v>57</v>
      </c>
      <c r="C43" s="42"/>
      <c r="D43" s="42">
        <f>B43</f>
        <v>57</v>
      </c>
      <c r="E43" s="42"/>
      <c r="F43" s="42"/>
      <c r="G43" s="42"/>
      <c r="H43" s="42"/>
      <c r="I43" s="324"/>
      <c r="J43" s="42"/>
      <c r="K43" s="324"/>
      <c r="L43" s="324"/>
      <c r="M43" s="324"/>
      <c r="N43" s="355"/>
      <c r="O43" s="324"/>
      <c r="P43" s="324"/>
      <c r="Q43" s="323"/>
      <c r="R43" s="24"/>
      <c r="S43" s="14"/>
    </row>
    <row r="44" spans="1:23" ht="19.5" customHeight="1">
      <c r="B44" s="42">
        <f>VLOOKUP(Reisedaten!$M$6+1,Auslandsreisepauschalen!$A$6:$G$237,5)</f>
        <v>38</v>
      </c>
      <c r="C44" s="42"/>
      <c r="D44" s="42">
        <f>B44</f>
        <v>38</v>
      </c>
      <c r="E44" s="42"/>
      <c r="F44" s="42"/>
      <c r="G44" s="42"/>
      <c r="H44" s="42"/>
      <c r="I44" s="324"/>
      <c r="J44" s="42"/>
      <c r="K44" s="324"/>
      <c r="L44" s="324"/>
      <c r="M44" s="324"/>
      <c r="N44" s="324"/>
      <c r="O44" s="324"/>
      <c r="P44" s="324"/>
      <c r="Q44" s="323"/>
      <c r="R44" s="24"/>
      <c r="S44" s="14"/>
    </row>
    <row r="45" spans="1:23" ht="301.5" customHeight="1">
      <c r="B45" s="42">
        <f>VLOOKUP(Reisedaten!$M$6+1,Auslandsreisepauschalen!$A$8:$G$237,7)</f>
        <v>173</v>
      </c>
      <c r="C45" s="42"/>
      <c r="D45" s="42">
        <f>B45</f>
        <v>173</v>
      </c>
      <c r="E45" s="42"/>
      <c r="F45" s="42"/>
      <c r="G45" s="42"/>
      <c r="H45" s="42"/>
      <c r="I45" s="324"/>
      <c r="J45" s="42"/>
      <c r="K45" s="324"/>
      <c r="L45" s="324"/>
      <c r="M45" s="324"/>
      <c r="N45" s="324"/>
      <c r="O45" s="324"/>
      <c r="P45" s="324"/>
      <c r="Q45" s="323"/>
      <c r="R45" s="24"/>
      <c r="S45" s="14"/>
    </row>
    <row r="46" spans="1:23" ht="301.5" customHeight="1">
      <c r="B46" s="26"/>
      <c r="C46" s="42"/>
      <c r="D46" s="42"/>
      <c r="E46" s="42"/>
      <c r="F46" s="42"/>
      <c r="G46" s="42"/>
      <c r="H46" s="42"/>
      <c r="I46" s="324"/>
      <c r="J46" s="42"/>
      <c r="K46" s="324"/>
      <c r="L46" s="324"/>
      <c r="M46" s="324"/>
      <c r="N46" s="324"/>
      <c r="O46" s="324"/>
      <c r="P46" s="324"/>
      <c r="Q46" s="323"/>
      <c r="R46" s="24"/>
      <c r="S46" s="14"/>
    </row>
    <row r="47" spans="1:23" ht="301.5" customHeight="1">
      <c r="B47" s="42"/>
      <c r="C47" s="42"/>
      <c r="D47" s="42"/>
      <c r="E47" s="42"/>
      <c r="F47" s="42"/>
      <c r="G47" s="42"/>
      <c r="H47" s="42"/>
      <c r="I47" s="324"/>
      <c r="J47" s="42"/>
      <c r="K47" s="324"/>
      <c r="L47" s="324"/>
      <c r="M47" s="324"/>
      <c r="N47" s="324"/>
      <c r="O47" s="324"/>
      <c r="P47" s="324"/>
      <c r="Q47" s="324"/>
      <c r="R47" s="14"/>
      <c r="S47" s="14"/>
    </row>
    <row r="48" spans="1:23" ht="301.5" customHeight="1">
      <c r="B48" s="42"/>
      <c r="C48" s="42"/>
      <c r="D48" s="42"/>
      <c r="E48" s="42"/>
      <c r="F48" s="42"/>
      <c r="G48" s="42"/>
      <c r="H48" s="42"/>
      <c r="I48" s="324"/>
      <c r="J48" s="42"/>
      <c r="K48" s="324"/>
      <c r="L48" s="324"/>
      <c r="M48" s="446"/>
      <c r="N48" s="324"/>
      <c r="O48" s="446"/>
      <c r="P48" s="42"/>
      <c r="Q48" s="42"/>
    </row>
    <row r="49" spans="2:18" ht="301.5" customHeight="1">
      <c r="B49" s="42"/>
      <c r="C49" s="42"/>
      <c r="D49" s="42"/>
      <c r="E49" s="42"/>
      <c r="F49" s="42"/>
      <c r="G49" s="42"/>
      <c r="H49" s="42"/>
      <c r="I49" s="324"/>
      <c r="J49" s="42"/>
      <c r="K49" s="324"/>
      <c r="L49" s="324"/>
      <c r="M49" s="446"/>
      <c r="N49" s="324"/>
      <c r="O49" s="446"/>
      <c r="P49" s="42"/>
      <c r="Q49" s="42"/>
    </row>
    <row r="50" spans="2:18" ht="301.5" customHeight="1">
      <c r="B50" s="42"/>
      <c r="C50" s="42"/>
      <c r="D50" s="42"/>
      <c r="E50" s="42"/>
      <c r="F50" s="42"/>
      <c r="G50" s="42"/>
      <c r="H50" s="42"/>
      <c r="I50" s="324"/>
      <c r="J50" s="42"/>
      <c r="K50" s="324"/>
      <c r="L50" s="324"/>
      <c r="M50" s="42"/>
      <c r="N50" s="446"/>
      <c r="O50" s="42"/>
      <c r="P50" s="42"/>
      <c r="Q50" s="42"/>
    </row>
    <row r="51" spans="2:18" s="14" customFormat="1" ht="301.5" customHeight="1">
      <c r="B51" s="42"/>
      <c r="C51" s="42"/>
      <c r="D51" s="42"/>
      <c r="E51" s="42"/>
      <c r="F51" s="42"/>
      <c r="G51" s="42"/>
      <c r="H51" s="425"/>
      <c r="I51" s="324"/>
      <c r="J51" s="425"/>
      <c r="K51" s="324"/>
      <c r="L51" s="324"/>
      <c r="M51" s="42"/>
      <c r="N51" s="446"/>
      <c r="O51" s="42"/>
      <c r="P51" s="42"/>
      <c r="Q51" s="42"/>
      <c r="R51" s="8"/>
    </row>
    <row r="52" spans="2:18" s="14" customFormat="1" ht="301.5" customHeight="1">
      <c r="B52" s="42"/>
      <c r="C52" s="42"/>
      <c r="D52" s="42"/>
      <c r="E52" s="42"/>
      <c r="F52" s="42"/>
      <c r="G52" s="42"/>
      <c r="H52" s="425"/>
      <c r="I52" s="324"/>
      <c r="J52" s="425"/>
      <c r="K52" s="324"/>
      <c r="L52" s="324"/>
      <c r="M52" s="42"/>
      <c r="N52" s="42"/>
      <c r="O52" s="42"/>
      <c r="P52" s="42"/>
      <c r="Q52" s="42"/>
      <c r="R52" s="8"/>
    </row>
    <row r="53" spans="2:18" s="14" customFormat="1" ht="301.5" customHeight="1">
      <c r="B53" s="42"/>
      <c r="C53" s="42"/>
      <c r="D53" s="42"/>
      <c r="E53" s="42"/>
      <c r="F53" s="42"/>
      <c r="G53" s="42"/>
      <c r="H53" s="425"/>
      <c r="I53" s="324"/>
      <c r="J53" s="425"/>
      <c r="K53" s="324"/>
      <c r="L53" s="324"/>
      <c r="M53" s="42"/>
      <c r="N53" s="42"/>
      <c r="O53" s="42"/>
      <c r="P53" s="42"/>
      <c r="Q53" s="42"/>
      <c r="R53" s="8"/>
    </row>
    <row r="54" spans="2:18" s="14" customFormat="1" ht="301.5" customHeight="1">
      <c r="B54" s="42"/>
      <c r="C54" s="42"/>
      <c r="D54" s="42"/>
      <c r="E54" s="42"/>
      <c r="F54" s="42"/>
      <c r="G54" s="42"/>
      <c r="H54" s="425"/>
      <c r="I54" s="324"/>
      <c r="J54" s="425"/>
      <c r="K54" s="324"/>
      <c r="L54" s="324"/>
      <c r="M54" s="42"/>
      <c r="N54" s="42"/>
      <c r="O54" s="42"/>
      <c r="P54" s="42"/>
      <c r="Q54" s="42"/>
      <c r="R54" s="8"/>
    </row>
    <row r="55" spans="2:18" s="14" customFormat="1" ht="301.5" customHeight="1">
      <c r="B55" s="42"/>
      <c r="C55" s="42"/>
      <c r="D55" s="42"/>
      <c r="E55" s="42"/>
      <c r="F55" s="42"/>
      <c r="G55" s="42"/>
      <c r="H55" s="425"/>
      <c r="I55" s="324"/>
      <c r="J55" s="425"/>
      <c r="K55" s="324"/>
      <c r="L55" s="324"/>
      <c r="M55" s="42"/>
      <c r="N55" s="42"/>
      <c r="O55" s="42"/>
      <c r="P55" s="42"/>
      <c r="Q55" s="42"/>
      <c r="R55" s="8"/>
    </row>
    <row r="56" spans="2:18" s="14" customFormat="1" ht="301.5" customHeight="1">
      <c r="B56" s="42"/>
      <c r="C56" s="42"/>
      <c r="D56" s="42"/>
      <c r="E56" s="42"/>
      <c r="F56" s="42"/>
      <c r="G56" s="42"/>
      <c r="H56" s="425"/>
      <c r="I56" s="324"/>
      <c r="J56" s="425"/>
      <c r="K56" s="324"/>
      <c r="L56" s="324"/>
      <c r="M56" s="42"/>
      <c r="N56" s="42"/>
      <c r="O56" s="42"/>
      <c r="P56" s="42"/>
      <c r="Q56" s="42"/>
      <c r="R56" s="8"/>
    </row>
    <row r="57" spans="2:18" s="14" customFormat="1" ht="301.5" customHeight="1">
      <c r="B57" s="42"/>
      <c r="C57" s="42"/>
      <c r="D57" s="42"/>
      <c r="E57" s="42"/>
      <c r="F57" s="42"/>
      <c r="G57" s="42"/>
      <c r="H57" s="425"/>
      <c r="I57" s="324"/>
      <c r="J57" s="425"/>
      <c r="K57" s="324"/>
      <c r="L57" s="324"/>
      <c r="M57" s="42"/>
      <c r="N57" s="42"/>
      <c r="O57" s="42"/>
      <c r="P57" s="42"/>
      <c r="Q57" s="42"/>
      <c r="R57" s="8"/>
    </row>
    <row r="58" spans="2:18" s="14" customFormat="1" ht="301.5" customHeight="1">
      <c r="B58" s="42"/>
      <c r="C58" s="42"/>
      <c r="D58" s="42"/>
      <c r="E58" s="42"/>
      <c r="F58" s="42"/>
      <c r="G58" s="42"/>
      <c r="H58" s="425"/>
      <c r="I58" s="324"/>
      <c r="J58" s="425"/>
      <c r="K58" s="324"/>
      <c r="L58" s="324"/>
      <c r="M58" s="42"/>
      <c r="N58" s="42"/>
      <c r="O58" s="42"/>
      <c r="P58" s="42"/>
      <c r="Q58" s="42"/>
      <c r="R58" s="8"/>
    </row>
    <row r="59" spans="2:18" s="14" customFormat="1" ht="301.5" customHeight="1">
      <c r="B59" s="42"/>
      <c r="C59" s="42"/>
      <c r="D59" s="42"/>
      <c r="E59" s="42"/>
      <c r="F59" s="42"/>
      <c r="G59" s="42"/>
      <c r="H59" s="425"/>
      <c r="I59" s="324"/>
      <c r="J59" s="425"/>
      <c r="K59" s="324"/>
      <c r="L59" s="324"/>
      <c r="M59" s="42"/>
      <c r="N59" s="42"/>
      <c r="O59" s="42"/>
      <c r="P59" s="42"/>
      <c r="Q59" s="42"/>
      <c r="R59" s="8"/>
    </row>
    <row r="60" spans="2:18" s="14" customFormat="1" ht="301.5" customHeight="1">
      <c r="B60" s="42"/>
      <c r="C60" s="42"/>
      <c r="D60" s="42"/>
      <c r="E60" s="42"/>
      <c r="F60" s="42"/>
      <c r="G60" s="42"/>
      <c r="H60" s="425"/>
      <c r="I60" s="324"/>
      <c r="J60" s="425"/>
      <c r="K60" s="324"/>
      <c r="L60" s="324"/>
      <c r="M60" s="42"/>
      <c r="N60" s="42"/>
      <c r="O60" s="42"/>
      <c r="P60" s="42"/>
      <c r="Q60" s="42"/>
      <c r="R60" s="8"/>
    </row>
    <row r="61" spans="2:18" s="14" customFormat="1" ht="301.5" customHeight="1">
      <c r="B61" s="42"/>
      <c r="C61" s="42"/>
      <c r="D61" s="42"/>
      <c r="E61" s="42"/>
      <c r="F61" s="42"/>
      <c r="G61" s="42"/>
      <c r="H61" s="425"/>
      <c r="I61" s="324"/>
      <c r="J61" s="425"/>
      <c r="K61" s="324"/>
      <c r="L61" s="324"/>
      <c r="M61" s="42"/>
      <c r="N61" s="42"/>
      <c r="O61" s="42"/>
      <c r="P61" s="42"/>
      <c r="Q61" s="42"/>
      <c r="R61" s="8"/>
    </row>
    <row r="62" spans="2:18" s="14" customFormat="1" ht="301.5" customHeight="1">
      <c r="B62" s="42"/>
      <c r="C62" s="42"/>
      <c r="D62" s="42"/>
      <c r="E62" s="42"/>
      <c r="F62" s="42"/>
      <c r="G62" s="42"/>
      <c r="H62" s="425"/>
      <c r="I62" s="324"/>
      <c r="J62" s="425"/>
      <c r="K62" s="324"/>
      <c r="L62" s="324"/>
      <c r="M62" s="42"/>
      <c r="N62" s="42"/>
      <c r="O62" s="42"/>
      <c r="P62" s="42"/>
      <c r="Q62" s="42"/>
      <c r="R62" s="8"/>
    </row>
    <row r="63" spans="2:18" s="14" customFormat="1" ht="301.5" customHeight="1">
      <c r="B63" s="42"/>
      <c r="C63" s="42"/>
      <c r="D63" s="42"/>
      <c r="E63" s="42"/>
      <c r="F63" s="42"/>
      <c r="G63" s="42"/>
      <c r="H63" s="425"/>
      <c r="I63" s="324"/>
      <c r="J63" s="425"/>
      <c r="K63" s="324"/>
      <c r="L63" s="324"/>
      <c r="M63" s="42"/>
      <c r="N63" s="42"/>
      <c r="O63" s="42"/>
      <c r="P63" s="42"/>
      <c r="Q63" s="42"/>
      <c r="R63" s="8"/>
    </row>
    <row r="64" spans="2:18" s="14" customFormat="1" ht="301.5" customHeight="1">
      <c r="B64" s="42"/>
      <c r="C64" s="42"/>
      <c r="D64" s="42"/>
      <c r="E64" s="42"/>
      <c r="F64" s="42"/>
      <c r="G64" s="42"/>
      <c r="H64" s="425"/>
      <c r="I64" s="324"/>
      <c r="J64" s="425"/>
      <c r="K64" s="324"/>
      <c r="L64" s="324"/>
      <c r="M64" s="42"/>
      <c r="N64" s="42"/>
      <c r="O64" s="42"/>
      <c r="P64" s="42"/>
      <c r="Q64" s="42"/>
      <c r="R64" s="8"/>
    </row>
    <row r="65" spans="2:18" s="14" customFormat="1" ht="301.5" customHeight="1">
      <c r="B65" s="42"/>
      <c r="C65" s="42"/>
      <c r="D65" s="42"/>
      <c r="E65" s="42"/>
      <c r="F65" s="42"/>
      <c r="G65" s="42"/>
      <c r="H65" s="425"/>
      <c r="I65" s="324"/>
      <c r="J65" s="425"/>
      <c r="K65" s="324"/>
      <c r="L65" s="324"/>
      <c r="M65" s="42"/>
      <c r="N65" s="42"/>
      <c r="O65" s="42"/>
      <c r="P65" s="42"/>
      <c r="Q65" s="42"/>
      <c r="R65" s="8"/>
    </row>
    <row r="66" spans="2:18" s="14" customFormat="1" ht="301.5" customHeight="1">
      <c r="B66" s="42"/>
      <c r="C66" s="42"/>
      <c r="D66" s="42"/>
      <c r="E66" s="42"/>
      <c r="F66" s="42"/>
      <c r="G66" s="42"/>
      <c r="H66" s="425"/>
      <c r="I66" s="324"/>
      <c r="J66" s="425"/>
      <c r="K66" s="324"/>
      <c r="L66" s="324"/>
      <c r="M66" s="42"/>
      <c r="N66" s="42"/>
      <c r="O66" s="42"/>
      <c r="P66" s="42"/>
      <c r="Q66" s="42"/>
      <c r="R66" s="8"/>
    </row>
    <row r="67" spans="2:18" s="14" customFormat="1" ht="301.5" customHeight="1">
      <c r="B67" s="42"/>
      <c r="C67" s="42"/>
      <c r="D67" s="42"/>
      <c r="E67" s="42"/>
      <c r="F67" s="42"/>
      <c r="G67" s="42"/>
      <c r="H67" s="425"/>
      <c r="I67" s="324"/>
      <c r="J67" s="425"/>
      <c r="K67" s="324"/>
      <c r="L67" s="324"/>
      <c r="M67" s="42"/>
      <c r="N67" s="42"/>
      <c r="O67" s="42"/>
      <c r="P67" s="42"/>
      <c r="Q67" s="42"/>
      <c r="R67" s="8"/>
    </row>
    <row r="68" spans="2:18" s="14" customFormat="1" ht="301.5" customHeight="1">
      <c r="B68" s="42"/>
      <c r="C68" s="42"/>
      <c r="D68" s="42"/>
      <c r="E68" s="42"/>
      <c r="F68" s="42"/>
      <c r="G68" s="42"/>
      <c r="H68" s="425"/>
      <c r="I68" s="324"/>
      <c r="J68" s="425"/>
      <c r="K68" s="324"/>
      <c r="L68" s="324"/>
      <c r="M68" s="42"/>
      <c r="N68" s="42"/>
      <c r="O68" s="42"/>
      <c r="P68" s="42"/>
      <c r="Q68" s="42"/>
      <c r="R68" s="8"/>
    </row>
    <row r="69" spans="2:18" s="14" customFormat="1" ht="301.5" customHeight="1">
      <c r="B69" s="42"/>
      <c r="C69" s="42"/>
      <c r="D69" s="42"/>
      <c r="E69" s="42"/>
      <c r="F69" s="42"/>
      <c r="G69" s="42"/>
      <c r="H69" s="425"/>
      <c r="I69" s="324"/>
      <c r="J69" s="425"/>
      <c r="K69" s="324"/>
      <c r="L69" s="324"/>
      <c r="M69" s="42"/>
      <c r="N69" s="42"/>
      <c r="O69" s="42"/>
      <c r="P69" s="42"/>
      <c r="Q69" s="42"/>
      <c r="R69" s="8"/>
    </row>
    <row r="70" spans="2:18" s="14" customFormat="1" ht="301.5" customHeight="1">
      <c r="B70" s="42"/>
      <c r="C70" s="42"/>
      <c r="D70" s="42"/>
      <c r="E70" s="42"/>
      <c r="F70" s="42"/>
      <c r="G70" s="42"/>
      <c r="H70" s="425"/>
      <c r="I70" s="324"/>
      <c r="J70" s="425"/>
      <c r="K70" s="324"/>
      <c r="L70" s="324"/>
      <c r="M70" s="42"/>
      <c r="N70" s="42"/>
      <c r="O70" s="42"/>
      <c r="P70" s="42"/>
      <c r="Q70" s="42"/>
      <c r="R70" s="8"/>
    </row>
    <row r="71" spans="2:18" s="14" customFormat="1" ht="301.5" customHeight="1">
      <c r="B71" s="42"/>
      <c r="C71" s="42"/>
      <c r="D71" s="42"/>
      <c r="E71" s="42"/>
      <c r="F71" s="42"/>
      <c r="G71" s="42"/>
      <c r="H71" s="425"/>
      <c r="I71" s="324"/>
      <c r="J71" s="425"/>
      <c r="K71" s="324"/>
      <c r="L71" s="324"/>
      <c r="M71" s="42"/>
      <c r="N71" s="42"/>
      <c r="O71" s="42"/>
      <c r="P71" s="42"/>
      <c r="Q71" s="42"/>
      <c r="R71" s="8"/>
    </row>
    <row r="72" spans="2:18" s="14" customFormat="1" ht="301.5" customHeight="1">
      <c r="B72" s="42"/>
      <c r="C72" s="42"/>
      <c r="D72" s="42"/>
      <c r="E72" s="42"/>
      <c r="F72" s="42"/>
      <c r="G72" s="42"/>
      <c r="H72" s="425"/>
      <c r="I72" s="324"/>
      <c r="J72" s="425"/>
      <c r="K72" s="324"/>
      <c r="L72" s="324"/>
      <c r="M72" s="42"/>
      <c r="N72" s="42"/>
      <c r="O72" s="42"/>
      <c r="P72" s="42"/>
      <c r="Q72" s="42"/>
      <c r="R72" s="8"/>
    </row>
    <row r="73" spans="2:18" s="14" customFormat="1" ht="301.5" customHeight="1">
      <c r="B73" s="42"/>
      <c r="C73" s="42"/>
      <c r="D73" s="42"/>
      <c r="E73" s="42"/>
      <c r="F73" s="42"/>
      <c r="G73" s="42"/>
      <c r="H73" s="425"/>
      <c r="I73" s="324"/>
      <c r="J73" s="425"/>
      <c r="K73" s="324"/>
      <c r="L73" s="324"/>
      <c r="M73" s="42"/>
      <c r="N73" s="42"/>
      <c r="O73" s="42"/>
      <c r="P73" s="42"/>
      <c r="Q73" s="42"/>
      <c r="R73" s="8"/>
    </row>
    <row r="74" spans="2:18" s="14" customFormat="1" ht="301.5" customHeight="1">
      <c r="B74" s="42"/>
      <c r="C74" s="42"/>
      <c r="D74" s="42"/>
      <c r="E74" s="42"/>
      <c r="F74" s="42"/>
      <c r="G74" s="42"/>
      <c r="H74" s="425"/>
      <c r="I74" s="324"/>
      <c r="J74" s="425"/>
      <c r="K74" s="324"/>
      <c r="L74" s="324"/>
      <c r="M74" s="42"/>
      <c r="N74" s="42"/>
      <c r="O74" s="42"/>
      <c r="P74" s="42"/>
      <c r="Q74" s="42"/>
      <c r="R74" s="8"/>
    </row>
    <row r="75" spans="2:18" s="14" customFormat="1" ht="301.5" customHeight="1">
      <c r="B75" s="42"/>
      <c r="C75" s="42"/>
      <c r="D75" s="42"/>
      <c r="E75" s="42"/>
      <c r="F75" s="42"/>
      <c r="G75" s="42"/>
      <c r="H75" s="425"/>
      <c r="I75" s="324"/>
      <c r="J75" s="425"/>
      <c r="K75" s="324"/>
      <c r="L75" s="324"/>
      <c r="M75" s="42"/>
      <c r="N75" s="42"/>
      <c r="O75" s="42"/>
      <c r="P75" s="42"/>
      <c r="Q75" s="42"/>
      <c r="R75" s="8"/>
    </row>
    <row r="76" spans="2:18" s="14" customFormat="1" ht="301.5" customHeight="1">
      <c r="B76" s="42"/>
      <c r="C76" s="42"/>
      <c r="D76" s="42"/>
      <c r="E76" s="42"/>
      <c r="F76" s="42"/>
      <c r="G76" s="42"/>
      <c r="H76" s="425"/>
      <c r="I76" s="324"/>
      <c r="J76" s="425"/>
      <c r="K76" s="324"/>
      <c r="L76" s="324"/>
      <c r="M76" s="42"/>
      <c r="N76" s="42"/>
      <c r="O76" s="42"/>
      <c r="P76" s="42"/>
      <c r="Q76" s="42"/>
      <c r="R76" s="8"/>
    </row>
    <row r="77" spans="2:18" s="14" customFormat="1" ht="301.5" customHeight="1">
      <c r="B77" s="42"/>
      <c r="C77" s="42"/>
      <c r="D77" s="42"/>
      <c r="E77" s="42"/>
      <c r="F77" s="42"/>
      <c r="G77" s="42"/>
      <c r="H77" s="425"/>
      <c r="I77" s="324"/>
      <c r="J77" s="425"/>
      <c r="K77" s="324"/>
      <c r="L77" s="324"/>
      <c r="M77" s="42"/>
      <c r="N77" s="42"/>
      <c r="O77" s="42"/>
      <c r="P77" s="42"/>
      <c r="Q77" s="42"/>
      <c r="R77" s="8"/>
    </row>
    <row r="78" spans="2:18" s="14" customFormat="1" ht="301.5" customHeight="1">
      <c r="B78" s="42"/>
      <c r="C78" s="42"/>
      <c r="D78" s="42"/>
      <c r="E78" s="42"/>
      <c r="F78" s="42"/>
      <c r="G78" s="42"/>
      <c r="H78" s="425"/>
      <c r="I78" s="324"/>
      <c r="J78" s="425"/>
      <c r="K78" s="324"/>
      <c r="L78" s="324"/>
      <c r="M78" s="42"/>
      <c r="N78" s="42"/>
      <c r="O78" s="42"/>
      <c r="P78" s="42"/>
      <c r="Q78" s="42"/>
      <c r="R78" s="8"/>
    </row>
    <row r="79" spans="2:18" s="14" customFormat="1" ht="301.5" customHeight="1">
      <c r="B79" s="42"/>
      <c r="C79" s="42"/>
      <c r="D79" s="42"/>
      <c r="E79" s="42"/>
      <c r="F79" s="42"/>
      <c r="G79" s="42"/>
      <c r="H79" s="425"/>
      <c r="I79" s="324"/>
      <c r="J79" s="425"/>
      <c r="K79" s="324"/>
      <c r="L79" s="324"/>
      <c r="M79" s="42"/>
      <c r="N79" s="42"/>
      <c r="O79" s="42"/>
      <c r="P79" s="42"/>
      <c r="Q79" s="42"/>
      <c r="R79" s="8"/>
    </row>
    <row r="80" spans="2:18" s="14" customFormat="1" ht="301.5" customHeight="1">
      <c r="B80" s="42"/>
      <c r="C80" s="42"/>
      <c r="D80" s="42"/>
      <c r="E80" s="42"/>
      <c r="F80" s="42"/>
      <c r="G80" s="42"/>
      <c r="H80" s="425"/>
      <c r="I80" s="324"/>
      <c r="J80" s="425"/>
      <c r="K80" s="324"/>
      <c r="L80" s="324"/>
      <c r="M80" s="42"/>
      <c r="N80" s="42"/>
      <c r="O80" s="42"/>
      <c r="P80" s="42"/>
      <c r="Q80" s="42"/>
      <c r="R80" s="8"/>
    </row>
    <row r="81" spans="2:18" s="14" customFormat="1" ht="301.5" customHeight="1">
      <c r="B81" s="42"/>
      <c r="C81" s="42"/>
      <c r="D81" s="42"/>
      <c r="E81" s="42"/>
      <c r="F81" s="42"/>
      <c r="G81" s="42"/>
      <c r="H81" s="425"/>
      <c r="I81" s="324"/>
      <c r="J81" s="425"/>
      <c r="K81" s="324"/>
      <c r="L81" s="324"/>
      <c r="M81" s="42"/>
      <c r="N81" s="42"/>
      <c r="O81" s="42"/>
      <c r="P81" s="42"/>
      <c r="Q81" s="42"/>
      <c r="R81" s="8"/>
    </row>
    <row r="82" spans="2:18" ht="301.5" customHeight="1">
      <c r="B82" s="42"/>
      <c r="C82" s="42"/>
      <c r="D82" s="42"/>
      <c r="E82" s="42"/>
      <c r="F82" s="42"/>
      <c r="G82" s="42"/>
      <c r="H82" s="42"/>
      <c r="I82" s="324"/>
      <c r="J82" s="42"/>
      <c r="K82" s="324"/>
      <c r="L82" s="324"/>
      <c r="M82" s="42"/>
      <c r="N82" s="42"/>
      <c r="O82" s="42"/>
      <c r="P82" s="42"/>
      <c r="Q82" s="42"/>
    </row>
    <row r="83" spans="2:18" ht="301.5" customHeight="1">
      <c r="B83" s="42"/>
      <c r="C83" s="42"/>
      <c r="D83" s="42"/>
      <c r="E83" s="42"/>
      <c r="F83" s="42"/>
      <c r="G83" s="42"/>
      <c r="H83" s="42"/>
      <c r="I83" s="324"/>
      <c r="J83" s="42"/>
      <c r="K83" s="324"/>
      <c r="L83" s="324"/>
      <c r="M83" s="42"/>
      <c r="N83" s="42"/>
      <c r="O83" s="42"/>
      <c r="P83" s="42"/>
      <c r="Q83" s="42"/>
    </row>
    <row r="84" spans="2:18" ht="301.5" customHeight="1">
      <c r="B84" s="42"/>
      <c r="C84" s="42"/>
      <c r="D84" s="42"/>
      <c r="E84" s="42"/>
      <c r="F84" s="42"/>
      <c r="G84" s="42"/>
      <c r="H84" s="42"/>
      <c r="I84" s="324"/>
      <c r="J84" s="42"/>
      <c r="K84" s="324"/>
      <c r="L84" s="324"/>
      <c r="M84" s="42"/>
      <c r="N84" s="42"/>
      <c r="O84" s="42"/>
      <c r="P84" s="42"/>
      <c r="Q84" s="42"/>
    </row>
    <row r="85" spans="2:18" ht="301.5" customHeight="1">
      <c r="B85" s="42"/>
      <c r="C85" s="42"/>
      <c r="D85" s="42"/>
      <c r="E85" s="42"/>
      <c r="F85" s="42"/>
      <c r="G85" s="42"/>
      <c r="H85" s="42"/>
      <c r="I85" s="324"/>
      <c r="J85" s="42"/>
      <c r="K85" s="324"/>
      <c r="L85" s="324"/>
      <c r="M85" s="42"/>
      <c r="N85" s="42"/>
      <c r="O85" s="42"/>
      <c r="P85" s="42"/>
      <c r="Q85" s="42"/>
    </row>
    <row r="86" spans="2:18" ht="301.5" customHeight="1">
      <c r="B86" s="42"/>
      <c r="C86" s="42"/>
      <c r="D86" s="42"/>
      <c r="E86" s="42"/>
      <c r="F86" s="42"/>
      <c r="G86" s="42"/>
      <c r="H86" s="42"/>
      <c r="I86" s="324"/>
      <c r="J86" s="42"/>
      <c r="K86" s="324"/>
      <c r="L86" s="324"/>
      <c r="M86" s="42"/>
      <c r="N86" s="42"/>
      <c r="O86" s="42"/>
      <c r="P86" s="42"/>
      <c r="Q86" s="42"/>
    </row>
    <row r="87" spans="2:18" ht="301.5" customHeight="1">
      <c r="B87" s="42"/>
      <c r="C87" s="42"/>
      <c r="D87" s="42"/>
      <c r="E87" s="42"/>
      <c r="F87" s="42"/>
      <c r="G87" s="42"/>
      <c r="H87" s="42"/>
      <c r="I87" s="324"/>
      <c r="J87" s="42"/>
      <c r="K87" s="324"/>
      <c r="L87" s="324"/>
      <c r="M87" s="42"/>
      <c r="N87" s="42"/>
      <c r="O87" s="42"/>
      <c r="P87" s="42"/>
      <c r="Q87" s="42"/>
    </row>
    <row r="88" spans="2:18" ht="301.5" customHeight="1">
      <c r="B88" s="42"/>
      <c r="C88" s="42"/>
      <c r="D88" s="42"/>
      <c r="E88" s="42"/>
      <c r="F88" s="42"/>
      <c r="G88" s="42"/>
      <c r="H88" s="42"/>
      <c r="I88" s="324"/>
      <c r="J88" s="42"/>
      <c r="K88" s="324"/>
      <c r="L88" s="324"/>
      <c r="M88" s="42"/>
      <c r="N88" s="42"/>
      <c r="O88" s="42"/>
      <c r="P88" s="42"/>
      <c r="Q88" s="42"/>
    </row>
    <row r="89" spans="2:18" ht="301.5" customHeight="1">
      <c r="B89" s="42"/>
      <c r="C89" s="42"/>
      <c r="D89" s="42"/>
      <c r="E89" s="42"/>
      <c r="F89" s="42"/>
      <c r="G89" s="42"/>
      <c r="H89" s="42"/>
      <c r="I89" s="324"/>
      <c r="J89" s="42"/>
      <c r="K89" s="324"/>
      <c r="L89" s="324"/>
      <c r="M89" s="42"/>
      <c r="N89" s="42"/>
      <c r="O89" s="42"/>
      <c r="P89" s="42"/>
      <c r="Q89" s="42"/>
    </row>
    <row r="90" spans="2:18" ht="301.5" customHeight="1">
      <c r="B90" s="42"/>
      <c r="C90" s="42"/>
      <c r="D90" s="42"/>
      <c r="E90" s="42"/>
      <c r="F90" s="42"/>
      <c r="G90" s="42"/>
      <c r="H90" s="42"/>
      <c r="I90" s="324"/>
      <c r="J90" s="42"/>
      <c r="K90" s="324"/>
      <c r="L90" s="324"/>
      <c r="M90" s="42"/>
      <c r="N90" s="42"/>
      <c r="O90" s="42"/>
      <c r="P90" s="42"/>
      <c r="Q90" s="42"/>
    </row>
    <row r="91" spans="2:18" ht="301.5" customHeight="1">
      <c r="B91" s="42"/>
      <c r="C91" s="42"/>
      <c r="D91" s="42"/>
      <c r="E91" s="42"/>
      <c r="F91" s="42"/>
      <c r="G91" s="42"/>
      <c r="H91" s="42"/>
      <c r="I91" s="324"/>
      <c r="J91" s="42"/>
      <c r="K91" s="324"/>
      <c r="L91" s="324"/>
      <c r="M91" s="42"/>
      <c r="N91" s="42"/>
      <c r="O91" s="42"/>
      <c r="P91" s="42"/>
      <c r="Q91" s="42"/>
    </row>
    <row r="92" spans="2:18" ht="301.5" customHeight="1">
      <c r="B92" s="42"/>
      <c r="C92" s="42"/>
      <c r="D92" s="42"/>
      <c r="E92" s="42"/>
      <c r="F92" s="42"/>
      <c r="G92" s="42"/>
      <c r="H92" s="42"/>
      <c r="I92" s="324"/>
      <c r="J92" s="42"/>
      <c r="K92" s="324"/>
      <c r="L92" s="324"/>
      <c r="M92" s="42"/>
      <c r="N92" s="42"/>
      <c r="O92" s="42"/>
      <c r="P92" s="42"/>
      <c r="Q92" s="42"/>
    </row>
    <row r="93" spans="2:18" ht="301.5" customHeight="1">
      <c r="B93" s="42"/>
      <c r="C93" s="42"/>
      <c r="D93" s="42"/>
      <c r="E93" s="42"/>
      <c r="F93" s="42"/>
      <c r="G93" s="42"/>
      <c r="H93" s="42"/>
      <c r="I93" s="324"/>
      <c r="J93" s="42"/>
      <c r="K93" s="324"/>
      <c r="L93" s="324"/>
      <c r="M93" s="42"/>
      <c r="N93" s="42"/>
      <c r="O93" s="42"/>
      <c r="P93" s="42"/>
      <c r="Q93" s="42"/>
    </row>
    <row r="94" spans="2:18" ht="301.5" customHeight="1">
      <c r="B94" s="42"/>
      <c r="C94" s="42"/>
      <c r="D94" s="42"/>
      <c r="E94" s="42"/>
      <c r="F94" s="42"/>
      <c r="G94" s="42"/>
      <c r="H94" s="42"/>
      <c r="I94" s="324"/>
      <c r="J94" s="42"/>
      <c r="K94" s="324"/>
      <c r="L94" s="324"/>
      <c r="M94" s="42"/>
      <c r="N94" s="42"/>
      <c r="O94" s="42"/>
      <c r="P94" s="42"/>
      <c r="Q94" s="42"/>
    </row>
    <row r="95" spans="2:18" ht="301.5" customHeight="1">
      <c r="B95" s="42"/>
      <c r="C95" s="42"/>
      <c r="D95" s="42"/>
      <c r="E95" s="42"/>
      <c r="F95" s="42"/>
      <c r="G95" s="42"/>
      <c r="H95" s="42"/>
      <c r="I95" s="324"/>
      <c r="J95" s="42"/>
      <c r="K95" s="324"/>
      <c r="L95" s="324"/>
      <c r="M95" s="42"/>
      <c r="N95" s="42"/>
      <c r="O95" s="42"/>
      <c r="P95" s="42"/>
      <c r="Q95" s="42"/>
    </row>
    <row r="96" spans="2:18" ht="301.5" customHeight="1">
      <c r="B96" s="42"/>
      <c r="C96" s="42"/>
      <c r="D96" s="42"/>
      <c r="E96" s="42"/>
      <c r="F96" s="42"/>
      <c r="G96" s="42"/>
      <c r="H96" s="42"/>
      <c r="I96" s="324"/>
      <c r="J96" s="42"/>
      <c r="K96" s="324"/>
      <c r="L96" s="324"/>
      <c r="M96" s="42"/>
      <c r="N96" s="42"/>
      <c r="O96" s="42"/>
      <c r="P96" s="42"/>
      <c r="Q96" s="42"/>
    </row>
    <row r="97" spans="2:17" ht="301.5" customHeight="1">
      <c r="B97" s="42"/>
      <c r="C97" s="42"/>
      <c r="D97" s="42"/>
      <c r="E97" s="42"/>
      <c r="F97" s="42"/>
      <c r="G97" s="42"/>
      <c r="H97" s="42"/>
      <c r="I97" s="324"/>
      <c r="J97" s="42"/>
      <c r="K97" s="324"/>
      <c r="L97" s="324"/>
      <c r="M97" s="42"/>
      <c r="N97" s="42"/>
      <c r="O97" s="42"/>
      <c r="P97" s="42"/>
      <c r="Q97" s="42"/>
    </row>
    <row r="98" spans="2:17" ht="301.5" customHeight="1">
      <c r="B98" s="42"/>
      <c r="C98" s="42"/>
      <c r="D98" s="42"/>
      <c r="E98" s="42"/>
      <c r="F98" s="42"/>
      <c r="G98" s="42"/>
      <c r="H98" s="42"/>
      <c r="I98" s="324"/>
      <c r="J98" s="42"/>
      <c r="K98" s="324"/>
      <c r="L98" s="324"/>
      <c r="M98" s="42"/>
      <c r="N98" s="42"/>
      <c r="O98" s="42"/>
      <c r="P98" s="42"/>
      <c r="Q98" s="42"/>
    </row>
    <row r="99" spans="2:17" ht="301.5" customHeight="1">
      <c r="B99" s="42"/>
      <c r="C99" s="42"/>
      <c r="D99" s="42"/>
      <c r="E99" s="42"/>
      <c r="F99" s="42"/>
      <c r="G99" s="42"/>
      <c r="H99" s="42"/>
      <c r="I99" s="324"/>
      <c r="J99" s="42"/>
      <c r="K99" s="324"/>
      <c r="L99" s="324"/>
      <c r="M99" s="42"/>
      <c r="N99" s="42"/>
      <c r="O99" s="42"/>
      <c r="P99" s="42"/>
      <c r="Q99" s="42"/>
    </row>
    <row r="100" spans="2:17" ht="301.5" customHeight="1">
      <c r="B100" s="42"/>
      <c r="C100" s="42"/>
      <c r="D100" s="42"/>
      <c r="E100" s="42"/>
      <c r="F100" s="42"/>
      <c r="G100" s="42"/>
      <c r="H100" s="42"/>
      <c r="I100" s="324"/>
      <c r="J100" s="42"/>
      <c r="K100" s="324"/>
      <c r="L100" s="324"/>
      <c r="M100" s="42"/>
      <c r="N100" s="42"/>
      <c r="O100" s="42"/>
      <c r="P100" s="42"/>
      <c r="Q100" s="42"/>
    </row>
    <row r="101" spans="2:17" ht="301.5" customHeight="1">
      <c r="B101" s="42"/>
      <c r="C101" s="42"/>
      <c r="D101" s="42"/>
      <c r="E101" s="42"/>
      <c r="F101" s="42"/>
      <c r="G101" s="42"/>
      <c r="H101" s="42"/>
      <c r="I101" s="324"/>
      <c r="J101" s="42"/>
      <c r="K101" s="324"/>
      <c r="L101" s="324"/>
      <c r="M101" s="42"/>
      <c r="N101" s="42"/>
      <c r="O101" s="42"/>
      <c r="P101" s="42"/>
      <c r="Q101" s="42"/>
    </row>
    <row r="102" spans="2:17" ht="301.5" customHeight="1">
      <c r="B102" s="42"/>
      <c r="C102" s="42"/>
      <c r="D102" s="42"/>
      <c r="E102" s="42"/>
      <c r="F102" s="42"/>
      <c r="G102" s="42"/>
      <c r="H102" s="42"/>
      <c r="I102" s="324"/>
      <c r="J102" s="42"/>
      <c r="K102" s="324"/>
      <c r="L102" s="324"/>
      <c r="M102" s="42"/>
      <c r="N102" s="42"/>
      <c r="O102" s="42"/>
      <c r="P102" s="42"/>
      <c r="Q102" s="42"/>
    </row>
    <row r="103" spans="2:17" ht="301.5" customHeight="1">
      <c r="B103" s="42"/>
      <c r="C103" s="42"/>
      <c r="D103" s="42"/>
      <c r="E103" s="42"/>
      <c r="F103" s="42"/>
      <c r="G103" s="42"/>
      <c r="H103" s="42"/>
      <c r="I103" s="324"/>
      <c r="J103" s="42"/>
      <c r="K103" s="324"/>
      <c r="L103" s="324"/>
      <c r="M103" s="42"/>
      <c r="N103" s="42"/>
      <c r="O103" s="42"/>
      <c r="P103" s="42"/>
      <c r="Q103" s="42"/>
    </row>
    <row r="104" spans="2:17" ht="301.5" customHeight="1">
      <c r="B104" s="42"/>
      <c r="C104" s="42"/>
      <c r="D104" s="42"/>
      <c r="E104" s="42"/>
      <c r="F104" s="42"/>
      <c r="G104" s="42"/>
      <c r="H104" s="42"/>
      <c r="I104" s="324"/>
      <c r="J104" s="42"/>
      <c r="K104" s="324"/>
      <c r="L104" s="324"/>
      <c r="M104" s="42"/>
      <c r="N104" s="42"/>
      <c r="O104" s="42"/>
      <c r="P104" s="42"/>
      <c r="Q104" s="42"/>
    </row>
    <row r="105" spans="2:17" ht="301.5" customHeight="1">
      <c r="B105" s="42"/>
      <c r="C105" s="42"/>
      <c r="D105" s="42"/>
      <c r="E105" s="42"/>
      <c r="F105" s="42"/>
      <c r="G105" s="42"/>
      <c r="H105" s="42"/>
      <c r="I105" s="324"/>
      <c r="J105" s="42"/>
      <c r="K105" s="324"/>
      <c r="L105" s="324"/>
      <c r="M105" s="42"/>
      <c r="N105" s="42"/>
      <c r="O105" s="42"/>
      <c r="P105" s="42"/>
      <c r="Q105" s="42"/>
    </row>
    <row r="106" spans="2:17" ht="301.5" customHeight="1">
      <c r="B106" s="42"/>
      <c r="C106" s="42"/>
      <c r="D106" s="42"/>
      <c r="E106" s="42"/>
      <c r="F106" s="42"/>
      <c r="G106" s="42"/>
      <c r="H106" s="42"/>
      <c r="I106" s="324"/>
      <c r="J106" s="42"/>
      <c r="K106" s="324"/>
      <c r="L106" s="324"/>
      <c r="M106" s="42"/>
      <c r="N106" s="42"/>
      <c r="O106" s="42"/>
      <c r="P106" s="42"/>
      <c r="Q106" s="42"/>
    </row>
    <row r="107" spans="2:17" ht="301.5" customHeight="1">
      <c r="B107" s="42"/>
      <c r="C107" s="42"/>
      <c r="D107" s="42"/>
      <c r="E107" s="42"/>
      <c r="F107" s="42"/>
      <c r="G107" s="42"/>
      <c r="H107" s="42"/>
      <c r="I107" s="324"/>
      <c r="J107" s="42"/>
      <c r="K107" s="324"/>
      <c r="L107" s="324"/>
      <c r="M107" s="42"/>
      <c r="N107" s="42"/>
      <c r="O107" s="42"/>
      <c r="P107" s="42"/>
      <c r="Q107" s="42"/>
    </row>
    <row r="108" spans="2:17" ht="301.5" customHeight="1">
      <c r="B108" s="42"/>
      <c r="C108" s="42"/>
      <c r="D108" s="42"/>
      <c r="E108" s="42"/>
      <c r="F108" s="42"/>
      <c r="G108" s="42"/>
      <c r="H108" s="42"/>
      <c r="I108" s="324"/>
      <c r="J108" s="42"/>
      <c r="K108" s="324"/>
      <c r="L108" s="324"/>
      <c r="M108" s="42"/>
      <c r="N108" s="42"/>
      <c r="O108" s="42"/>
      <c r="P108" s="42"/>
      <c r="Q108" s="42"/>
    </row>
    <row r="109" spans="2:17" ht="301.5" customHeight="1">
      <c r="B109" s="42"/>
      <c r="C109" s="42"/>
      <c r="D109" s="42"/>
      <c r="E109" s="42"/>
      <c r="F109" s="42"/>
      <c r="G109" s="42"/>
      <c r="H109" s="42"/>
      <c r="I109" s="324"/>
      <c r="J109" s="42"/>
      <c r="K109" s="324"/>
      <c r="L109" s="324"/>
      <c r="M109" s="42"/>
      <c r="N109" s="42"/>
      <c r="O109" s="42"/>
      <c r="P109" s="42"/>
      <c r="Q109" s="42"/>
    </row>
    <row r="110" spans="2:17" ht="301.5" customHeight="1">
      <c r="B110" s="42"/>
      <c r="C110" s="42"/>
      <c r="D110" s="42"/>
      <c r="E110" s="42"/>
      <c r="F110" s="42"/>
      <c r="G110" s="42"/>
      <c r="H110" s="42"/>
      <c r="I110" s="324"/>
      <c r="J110" s="42"/>
      <c r="K110" s="324"/>
      <c r="L110" s="324"/>
      <c r="M110" s="42"/>
      <c r="N110" s="42"/>
      <c r="O110" s="42"/>
      <c r="P110" s="42"/>
      <c r="Q110" s="42"/>
    </row>
    <row r="111" spans="2:17" ht="301.5" customHeight="1">
      <c r="B111" s="42"/>
      <c r="C111" s="42"/>
      <c r="D111" s="42"/>
      <c r="E111" s="42"/>
      <c r="F111" s="42"/>
      <c r="G111" s="42"/>
      <c r="H111" s="42"/>
      <c r="I111" s="324"/>
      <c r="J111" s="42"/>
      <c r="K111" s="324"/>
      <c r="L111" s="324"/>
      <c r="M111" s="42"/>
      <c r="N111" s="42"/>
      <c r="O111" s="42"/>
      <c r="P111" s="42"/>
      <c r="Q111" s="42"/>
    </row>
    <row r="112" spans="2:17" ht="301.5" customHeight="1">
      <c r="B112" s="42"/>
      <c r="C112" s="42"/>
      <c r="D112" s="42"/>
      <c r="E112" s="42"/>
      <c r="F112" s="42"/>
      <c r="G112" s="42"/>
      <c r="H112" s="42"/>
      <c r="I112" s="324"/>
      <c r="J112" s="42"/>
      <c r="K112" s="324"/>
      <c r="L112" s="324"/>
      <c r="M112" s="42"/>
      <c r="N112" s="42"/>
      <c r="O112" s="42"/>
      <c r="P112" s="42"/>
      <c r="Q112" s="42"/>
    </row>
    <row r="113" spans="2:17" ht="301.5" customHeight="1">
      <c r="B113" s="42"/>
      <c r="C113" s="42"/>
      <c r="D113" s="42"/>
      <c r="E113" s="42"/>
      <c r="F113" s="42"/>
      <c r="G113" s="42"/>
      <c r="H113" s="42"/>
      <c r="I113" s="324"/>
      <c r="J113" s="42"/>
      <c r="K113" s="324"/>
      <c r="L113" s="324"/>
      <c r="M113" s="42"/>
      <c r="N113" s="42"/>
      <c r="O113" s="42"/>
      <c r="P113" s="42"/>
      <c r="Q113" s="42"/>
    </row>
    <row r="114" spans="2:17" ht="301.5" customHeight="1">
      <c r="B114" s="42"/>
      <c r="C114" s="42"/>
      <c r="D114" s="42"/>
      <c r="E114" s="42"/>
      <c r="F114" s="42"/>
      <c r="G114" s="42"/>
      <c r="H114" s="42"/>
      <c r="I114" s="324"/>
      <c r="J114" s="42"/>
      <c r="K114" s="324"/>
      <c r="L114" s="324"/>
      <c r="M114" s="42"/>
      <c r="N114" s="42"/>
      <c r="O114" s="42"/>
      <c r="P114" s="42"/>
      <c r="Q114" s="42"/>
    </row>
    <row r="115" spans="2:17" ht="301.5" customHeight="1">
      <c r="B115" s="42"/>
      <c r="C115" s="42"/>
      <c r="D115" s="42"/>
      <c r="E115" s="42"/>
      <c r="F115" s="42"/>
      <c r="G115" s="42"/>
      <c r="H115" s="42"/>
      <c r="I115" s="324"/>
      <c r="J115" s="42"/>
      <c r="K115" s="324"/>
      <c r="L115" s="324"/>
      <c r="M115" s="42"/>
      <c r="N115" s="42"/>
      <c r="O115" s="42"/>
      <c r="P115" s="42"/>
      <c r="Q115" s="42"/>
    </row>
    <row r="116" spans="2:17" ht="301.5" customHeight="1">
      <c r="B116" s="42"/>
      <c r="C116" s="42"/>
      <c r="D116" s="42"/>
      <c r="E116" s="42"/>
      <c r="F116" s="42"/>
      <c r="G116" s="42"/>
      <c r="H116" s="42"/>
      <c r="I116" s="324"/>
      <c r="J116" s="42"/>
      <c r="K116" s="324"/>
      <c r="L116" s="324"/>
      <c r="M116" s="42"/>
      <c r="N116" s="42"/>
      <c r="O116" s="42"/>
      <c r="P116" s="42"/>
      <c r="Q116" s="42"/>
    </row>
    <row r="117" spans="2:17" ht="301.5" customHeight="1">
      <c r="B117" s="42"/>
      <c r="C117" s="42"/>
      <c r="D117" s="42"/>
      <c r="E117" s="42"/>
      <c r="F117" s="42"/>
      <c r="G117" s="42"/>
      <c r="H117" s="42"/>
      <c r="I117" s="324"/>
      <c r="J117" s="42"/>
      <c r="K117" s="324"/>
      <c r="L117" s="324"/>
      <c r="M117" s="42"/>
      <c r="N117" s="42"/>
      <c r="O117" s="42"/>
      <c r="P117" s="42"/>
      <c r="Q117" s="42"/>
    </row>
    <row r="118" spans="2:17" ht="301.5" customHeight="1">
      <c r="B118" s="42"/>
      <c r="C118" s="42"/>
      <c r="D118" s="42"/>
      <c r="E118" s="42"/>
      <c r="F118" s="42"/>
      <c r="G118" s="42"/>
      <c r="H118" s="42"/>
      <c r="I118" s="324"/>
      <c r="J118" s="42"/>
      <c r="K118" s="324"/>
      <c r="L118" s="324"/>
      <c r="M118" s="42"/>
      <c r="N118" s="42"/>
      <c r="O118" s="42"/>
      <c r="P118" s="42"/>
      <c r="Q118" s="42"/>
    </row>
    <row r="119" spans="2:17" ht="301.5" customHeight="1">
      <c r="B119" s="42"/>
      <c r="C119" s="42"/>
      <c r="D119" s="42"/>
      <c r="E119" s="42"/>
      <c r="F119" s="42"/>
      <c r="G119" s="42"/>
      <c r="H119" s="42"/>
      <c r="I119" s="324"/>
      <c r="J119" s="42"/>
      <c r="K119" s="324"/>
      <c r="L119" s="324"/>
      <c r="M119" s="42"/>
      <c r="N119" s="42"/>
      <c r="O119" s="42"/>
      <c r="P119" s="42"/>
      <c r="Q119" s="42"/>
    </row>
    <row r="120" spans="2:17" ht="301.5" customHeight="1">
      <c r="B120" s="42"/>
      <c r="C120" s="42"/>
      <c r="D120" s="42"/>
      <c r="E120" s="42"/>
      <c r="F120" s="42"/>
      <c r="G120" s="42"/>
      <c r="H120" s="42"/>
      <c r="I120" s="324"/>
      <c r="J120" s="42"/>
      <c r="K120" s="324"/>
      <c r="L120" s="324"/>
      <c r="M120" s="42"/>
      <c r="N120" s="42"/>
      <c r="O120" s="42"/>
      <c r="P120" s="42"/>
      <c r="Q120" s="42"/>
    </row>
    <row r="121" spans="2:17" ht="301.5" customHeight="1">
      <c r="B121" s="42"/>
      <c r="C121" s="42"/>
      <c r="D121" s="42"/>
      <c r="E121" s="42"/>
      <c r="F121" s="42"/>
      <c r="G121" s="42"/>
      <c r="H121" s="42"/>
      <c r="I121" s="324"/>
      <c r="J121" s="42"/>
      <c r="K121" s="324"/>
      <c r="L121" s="324"/>
      <c r="M121" s="42"/>
      <c r="N121" s="42"/>
      <c r="O121" s="42"/>
      <c r="P121" s="42"/>
      <c r="Q121" s="42"/>
    </row>
    <row r="122" spans="2:17" ht="301.5" customHeight="1">
      <c r="B122" s="42"/>
      <c r="C122" s="42"/>
      <c r="D122" s="42"/>
      <c r="E122" s="42"/>
      <c r="F122" s="42"/>
      <c r="G122" s="42"/>
      <c r="H122" s="42"/>
      <c r="I122" s="324"/>
      <c r="J122" s="42"/>
      <c r="K122" s="324"/>
      <c r="L122" s="324"/>
      <c r="M122" s="42"/>
      <c r="N122" s="42"/>
      <c r="O122" s="42"/>
      <c r="P122" s="42"/>
      <c r="Q122" s="42"/>
    </row>
    <row r="123" spans="2:17" ht="301.5" customHeight="1">
      <c r="B123" s="42"/>
      <c r="C123" s="42"/>
      <c r="D123" s="42"/>
      <c r="E123" s="42"/>
      <c r="F123" s="42"/>
      <c r="G123" s="42"/>
      <c r="H123" s="42"/>
      <c r="I123" s="324"/>
      <c r="J123" s="42"/>
      <c r="K123" s="324"/>
      <c r="L123" s="324"/>
      <c r="M123" s="42"/>
      <c r="N123" s="42"/>
      <c r="O123" s="42"/>
      <c r="P123" s="42"/>
      <c r="Q123" s="42"/>
    </row>
    <row r="124" spans="2:17" ht="301.5" customHeight="1">
      <c r="B124" s="42"/>
      <c r="C124" s="42"/>
      <c r="D124" s="42"/>
      <c r="E124" s="42"/>
      <c r="F124" s="42"/>
      <c r="G124" s="42"/>
      <c r="H124" s="42"/>
      <c r="I124" s="324"/>
      <c r="J124" s="42"/>
      <c r="K124" s="324"/>
      <c r="L124" s="324"/>
      <c r="M124" s="42"/>
      <c r="N124" s="42"/>
      <c r="O124" s="42"/>
      <c r="P124" s="42"/>
      <c r="Q124" s="42"/>
    </row>
    <row r="125" spans="2:17" ht="301.5" customHeight="1">
      <c r="B125" s="42"/>
      <c r="C125" s="42"/>
      <c r="D125" s="42"/>
      <c r="E125" s="42"/>
      <c r="F125" s="42"/>
      <c r="G125" s="42"/>
      <c r="H125" s="42"/>
      <c r="I125" s="324"/>
      <c r="J125" s="42"/>
      <c r="K125" s="324"/>
      <c r="L125" s="324"/>
      <c r="M125" s="42"/>
      <c r="N125" s="42"/>
      <c r="O125" s="42"/>
      <c r="P125" s="42"/>
      <c r="Q125" s="42"/>
    </row>
    <row r="126" spans="2:17" ht="301.5" customHeight="1">
      <c r="B126" s="42"/>
      <c r="C126" s="42"/>
      <c r="D126" s="42"/>
      <c r="E126" s="42"/>
      <c r="F126" s="42"/>
      <c r="G126" s="42"/>
      <c r="H126" s="42"/>
      <c r="I126" s="324"/>
      <c r="J126" s="42"/>
      <c r="K126" s="324"/>
      <c r="L126" s="324"/>
      <c r="M126" s="42"/>
      <c r="N126" s="42"/>
      <c r="O126" s="42"/>
      <c r="P126" s="42"/>
      <c r="Q126" s="42"/>
    </row>
    <row r="127" spans="2:17" ht="301.5" customHeight="1">
      <c r="B127" s="42"/>
      <c r="C127" s="42"/>
      <c r="D127" s="42"/>
      <c r="E127" s="42"/>
      <c r="F127" s="42"/>
      <c r="G127" s="42"/>
      <c r="H127" s="42"/>
      <c r="I127" s="324"/>
      <c r="J127" s="42"/>
      <c r="K127" s="324"/>
      <c r="L127" s="324"/>
      <c r="M127" s="42"/>
      <c r="N127" s="42"/>
      <c r="O127" s="42"/>
      <c r="P127" s="42"/>
      <c r="Q127" s="42"/>
    </row>
    <row r="128" spans="2:17" ht="301.5" customHeight="1">
      <c r="B128" s="42"/>
      <c r="C128" s="42"/>
      <c r="D128" s="42"/>
      <c r="E128" s="42"/>
      <c r="F128" s="42"/>
      <c r="G128" s="42"/>
      <c r="H128" s="42"/>
      <c r="I128" s="324"/>
      <c r="J128" s="42"/>
      <c r="K128" s="324"/>
      <c r="L128" s="324"/>
      <c r="M128" s="42"/>
      <c r="N128" s="42"/>
      <c r="O128" s="42"/>
      <c r="P128" s="42"/>
      <c r="Q128" s="42"/>
    </row>
    <row r="129" spans="2:17" ht="301.5" customHeight="1">
      <c r="B129" s="42"/>
      <c r="C129" s="42"/>
      <c r="D129" s="42"/>
      <c r="E129" s="42"/>
      <c r="F129" s="42"/>
      <c r="G129" s="42"/>
      <c r="H129" s="42"/>
      <c r="I129" s="324"/>
      <c r="J129" s="42"/>
      <c r="K129" s="324"/>
      <c r="L129" s="324"/>
      <c r="M129" s="42"/>
      <c r="N129" s="42"/>
      <c r="O129" s="42"/>
      <c r="P129" s="42"/>
      <c r="Q129" s="42"/>
    </row>
    <row r="130" spans="2:17" ht="301.5" customHeight="1">
      <c r="B130" s="42"/>
      <c r="C130" s="42"/>
      <c r="D130" s="42"/>
      <c r="E130" s="42"/>
      <c r="F130" s="42"/>
      <c r="G130" s="42"/>
      <c r="H130" s="42"/>
      <c r="I130" s="324"/>
      <c r="J130" s="42"/>
      <c r="K130" s="324"/>
      <c r="L130" s="324"/>
      <c r="M130" s="42"/>
      <c r="N130" s="42"/>
      <c r="O130" s="42"/>
      <c r="P130" s="42"/>
      <c r="Q130" s="42"/>
    </row>
    <row r="131" spans="2:17" ht="301.5" customHeight="1">
      <c r="B131" s="42"/>
      <c r="C131" s="42"/>
      <c r="D131" s="42"/>
      <c r="E131" s="42"/>
      <c r="F131" s="42"/>
      <c r="G131" s="42"/>
      <c r="H131" s="42"/>
      <c r="I131" s="324"/>
      <c r="J131" s="42"/>
      <c r="K131" s="324"/>
      <c r="L131" s="324"/>
      <c r="M131" s="42"/>
      <c r="N131" s="42"/>
      <c r="O131" s="42"/>
      <c r="P131" s="42"/>
      <c r="Q131" s="42"/>
    </row>
    <row r="132" spans="2:17" ht="301.5" customHeight="1">
      <c r="B132" s="42"/>
      <c r="C132" s="42"/>
      <c r="D132" s="42"/>
      <c r="E132" s="42"/>
      <c r="F132" s="42"/>
      <c r="G132" s="42"/>
      <c r="H132" s="42"/>
      <c r="I132" s="324"/>
      <c r="J132" s="42"/>
      <c r="K132" s="324"/>
      <c r="L132" s="324"/>
      <c r="M132" s="42"/>
      <c r="N132" s="42"/>
      <c r="O132" s="42"/>
      <c r="P132" s="42"/>
      <c r="Q132" s="42"/>
    </row>
    <row r="133" spans="2:17" ht="301.5" customHeight="1">
      <c r="B133" s="42"/>
      <c r="C133" s="42"/>
      <c r="D133" s="42"/>
      <c r="E133" s="42"/>
      <c r="F133" s="42"/>
      <c r="G133" s="42"/>
      <c r="H133" s="42"/>
      <c r="I133" s="324"/>
      <c r="J133" s="42"/>
      <c r="K133" s="324"/>
      <c r="L133" s="324"/>
      <c r="M133" s="42"/>
      <c r="N133" s="42"/>
      <c r="O133" s="42"/>
      <c r="P133" s="42"/>
      <c r="Q133" s="42"/>
    </row>
    <row r="134" spans="2:17" ht="301.5" customHeight="1">
      <c r="B134" s="42"/>
      <c r="C134" s="42"/>
      <c r="D134" s="42"/>
      <c r="E134" s="42"/>
      <c r="F134" s="42"/>
      <c r="G134" s="42"/>
      <c r="H134" s="42"/>
      <c r="I134" s="324"/>
      <c r="J134" s="42"/>
      <c r="K134" s="324"/>
      <c r="L134" s="324"/>
      <c r="M134" s="42"/>
      <c r="N134" s="42"/>
      <c r="O134" s="42"/>
      <c r="P134" s="42"/>
      <c r="Q134" s="42"/>
    </row>
    <row r="135" spans="2:17" ht="301.5" customHeight="1">
      <c r="B135" s="42"/>
      <c r="C135" s="42"/>
      <c r="D135" s="42"/>
      <c r="E135" s="42"/>
      <c r="F135" s="42"/>
      <c r="G135" s="42"/>
      <c r="H135" s="42"/>
      <c r="I135" s="324"/>
      <c r="J135" s="42"/>
      <c r="K135" s="324"/>
      <c r="L135" s="324"/>
      <c r="M135" s="42"/>
      <c r="N135" s="42"/>
      <c r="O135" s="42"/>
      <c r="P135" s="42"/>
      <c r="Q135" s="42"/>
    </row>
    <row r="136" spans="2:17" ht="301.5" customHeight="1">
      <c r="B136" s="42"/>
      <c r="C136" s="42"/>
      <c r="D136" s="42"/>
      <c r="E136" s="42"/>
      <c r="F136" s="42"/>
      <c r="G136" s="42"/>
      <c r="H136" s="42"/>
      <c r="I136" s="324"/>
      <c r="J136" s="42"/>
      <c r="K136" s="324"/>
      <c r="L136" s="324"/>
      <c r="M136" s="42"/>
      <c r="N136" s="42"/>
      <c r="O136" s="42"/>
      <c r="P136" s="42"/>
      <c r="Q136" s="42"/>
    </row>
    <row r="137" spans="2:17" ht="301.5" customHeight="1">
      <c r="B137" s="42"/>
      <c r="C137" s="42"/>
      <c r="D137" s="42"/>
      <c r="E137" s="42"/>
      <c r="F137" s="42"/>
      <c r="G137" s="42"/>
      <c r="H137" s="42"/>
      <c r="I137" s="324"/>
      <c r="J137" s="42"/>
      <c r="K137" s="324"/>
      <c r="L137" s="324"/>
      <c r="M137" s="42"/>
      <c r="N137" s="42"/>
      <c r="O137" s="42"/>
      <c r="P137" s="42"/>
      <c r="Q137" s="42"/>
    </row>
    <row r="138" spans="2:17" ht="301.5" customHeight="1">
      <c r="B138" s="42"/>
      <c r="C138" s="42"/>
      <c r="D138" s="42"/>
      <c r="E138" s="42"/>
      <c r="F138" s="42"/>
      <c r="G138" s="42"/>
      <c r="H138" s="42"/>
      <c r="I138" s="324"/>
      <c r="J138" s="42"/>
      <c r="K138" s="324"/>
      <c r="L138" s="324"/>
      <c r="M138" s="42"/>
      <c r="N138" s="42"/>
      <c r="O138" s="42"/>
      <c r="P138" s="42"/>
      <c r="Q138" s="42"/>
    </row>
    <row r="139" spans="2:17" ht="301.5" customHeight="1">
      <c r="B139" s="42"/>
      <c r="C139" s="42"/>
      <c r="D139" s="42"/>
      <c r="E139" s="42"/>
      <c r="F139" s="42"/>
      <c r="G139" s="42"/>
      <c r="H139" s="42"/>
      <c r="I139" s="324"/>
      <c r="J139" s="42"/>
      <c r="K139" s="324"/>
      <c r="L139" s="324"/>
      <c r="M139" s="42"/>
      <c r="N139" s="42"/>
      <c r="O139" s="42"/>
      <c r="P139" s="42"/>
      <c r="Q139" s="42"/>
    </row>
    <row r="140" spans="2:17" ht="301.5" customHeight="1">
      <c r="B140" s="42"/>
      <c r="C140" s="42"/>
      <c r="D140" s="42"/>
      <c r="E140" s="42"/>
      <c r="F140" s="42"/>
      <c r="G140" s="42"/>
      <c r="H140" s="42"/>
      <c r="I140" s="324"/>
      <c r="J140" s="42"/>
      <c r="K140" s="324"/>
      <c r="L140" s="324"/>
      <c r="M140" s="42"/>
      <c r="N140" s="42"/>
      <c r="O140" s="42"/>
      <c r="P140" s="42"/>
      <c r="Q140" s="42"/>
    </row>
    <row r="141" spans="2:17" ht="301.5" customHeight="1">
      <c r="B141" s="42"/>
      <c r="C141" s="42"/>
      <c r="D141" s="42"/>
      <c r="E141" s="42"/>
      <c r="F141" s="42"/>
      <c r="G141" s="42"/>
      <c r="H141" s="42"/>
      <c r="I141" s="324"/>
      <c r="J141" s="42"/>
      <c r="K141" s="324"/>
      <c r="L141" s="324"/>
      <c r="M141" s="42"/>
      <c r="N141" s="42"/>
      <c r="O141" s="42"/>
      <c r="P141" s="42"/>
      <c r="Q141" s="42"/>
    </row>
    <row r="142" spans="2:17" ht="301.5" customHeight="1">
      <c r="B142" s="42"/>
      <c r="C142" s="42"/>
      <c r="D142" s="42"/>
      <c r="E142" s="42"/>
      <c r="F142" s="42"/>
      <c r="G142" s="42"/>
      <c r="H142" s="42"/>
      <c r="I142" s="324"/>
      <c r="J142" s="42"/>
      <c r="K142" s="324"/>
      <c r="L142" s="324"/>
      <c r="M142" s="42"/>
      <c r="N142" s="42"/>
      <c r="O142" s="42"/>
      <c r="P142" s="42"/>
      <c r="Q142" s="42"/>
    </row>
    <row r="143" spans="2:17" ht="301.5" customHeight="1">
      <c r="B143" s="42"/>
      <c r="C143" s="42"/>
      <c r="D143" s="42"/>
      <c r="E143" s="42"/>
      <c r="F143" s="42"/>
      <c r="G143" s="42"/>
      <c r="H143" s="42"/>
      <c r="I143" s="324"/>
      <c r="J143" s="42"/>
      <c r="K143" s="324"/>
      <c r="L143" s="324"/>
      <c r="M143" s="42"/>
      <c r="N143" s="42"/>
      <c r="O143" s="42"/>
      <c r="P143" s="42"/>
      <c r="Q143" s="42"/>
    </row>
    <row r="144" spans="2:17" ht="301.5" customHeight="1">
      <c r="B144" s="42"/>
      <c r="C144" s="42"/>
      <c r="D144" s="42"/>
      <c r="E144" s="42"/>
      <c r="F144" s="42"/>
      <c r="G144" s="42"/>
      <c r="H144" s="42"/>
      <c r="I144" s="324"/>
      <c r="J144" s="42"/>
      <c r="K144" s="324"/>
      <c r="L144" s="324"/>
      <c r="M144" s="42"/>
      <c r="N144" s="42"/>
      <c r="O144" s="42"/>
      <c r="P144" s="42"/>
      <c r="Q144" s="42"/>
    </row>
    <row r="145" spans="2:17" ht="301.5" customHeight="1">
      <c r="B145" s="42"/>
      <c r="C145" s="42"/>
      <c r="D145" s="42"/>
      <c r="E145" s="42"/>
      <c r="F145" s="42"/>
      <c r="G145" s="42"/>
      <c r="H145" s="42"/>
      <c r="I145" s="324"/>
      <c r="J145" s="42"/>
      <c r="K145" s="324"/>
      <c r="L145" s="324"/>
      <c r="M145" s="42"/>
      <c r="N145" s="42"/>
      <c r="O145" s="42"/>
      <c r="P145" s="42"/>
      <c r="Q145" s="42"/>
    </row>
    <row r="146" spans="2:17" ht="301.5" customHeight="1">
      <c r="B146" s="42"/>
      <c r="C146" s="42"/>
      <c r="D146" s="42"/>
      <c r="E146" s="42"/>
      <c r="F146" s="42"/>
      <c r="G146" s="42"/>
      <c r="H146" s="42"/>
      <c r="I146" s="324"/>
      <c r="J146" s="42"/>
      <c r="K146" s="324"/>
      <c r="L146" s="324"/>
      <c r="M146" s="42"/>
      <c r="N146" s="42"/>
      <c r="O146" s="42"/>
      <c r="P146" s="42"/>
      <c r="Q146" s="42"/>
    </row>
    <row r="147" spans="2:17" ht="301.5" customHeight="1">
      <c r="B147" s="42"/>
      <c r="C147" s="42"/>
      <c r="D147" s="42"/>
      <c r="E147" s="42"/>
      <c r="F147" s="42"/>
      <c r="G147" s="42"/>
      <c r="H147" s="42"/>
      <c r="I147" s="324"/>
      <c r="J147" s="42"/>
      <c r="K147" s="324"/>
      <c r="L147" s="324"/>
      <c r="M147" s="42"/>
      <c r="N147" s="42"/>
      <c r="O147" s="42"/>
      <c r="P147" s="42"/>
      <c r="Q147" s="42"/>
    </row>
    <row r="148" spans="2:17" ht="301.5" customHeight="1">
      <c r="B148" s="42"/>
      <c r="C148" s="42"/>
      <c r="D148" s="42"/>
      <c r="E148" s="42"/>
      <c r="F148" s="42"/>
      <c r="G148" s="42"/>
      <c r="H148" s="42"/>
      <c r="I148" s="324"/>
      <c r="J148" s="42"/>
      <c r="K148" s="324"/>
      <c r="L148" s="324"/>
      <c r="M148" s="42"/>
      <c r="N148" s="42"/>
      <c r="O148" s="42"/>
      <c r="P148" s="42"/>
      <c r="Q148" s="42"/>
    </row>
    <row r="149" spans="2:17" ht="301.5" customHeight="1">
      <c r="B149" s="42"/>
      <c r="C149" s="42"/>
      <c r="D149" s="42"/>
      <c r="E149" s="42"/>
      <c r="F149" s="42"/>
      <c r="G149" s="42"/>
      <c r="H149" s="42"/>
      <c r="I149" s="324"/>
      <c r="J149" s="42"/>
      <c r="K149" s="324"/>
      <c r="L149" s="324"/>
      <c r="M149" s="42"/>
      <c r="N149" s="42"/>
      <c r="O149" s="42"/>
      <c r="P149" s="42"/>
      <c r="Q149" s="42"/>
    </row>
    <row r="150" spans="2:17" ht="301.5" customHeight="1">
      <c r="B150" s="42"/>
      <c r="C150" s="42"/>
      <c r="D150" s="42"/>
      <c r="E150" s="42"/>
      <c r="F150" s="42"/>
      <c r="G150" s="42"/>
      <c r="H150" s="42"/>
      <c r="I150" s="324"/>
      <c r="J150" s="42"/>
      <c r="K150" s="324"/>
      <c r="L150" s="324"/>
      <c r="M150" s="42"/>
      <c r="N150" s="42"/>
      <c r="O150" s="42"/>
      <c r="P150" s="42"/>
      <c r="Q150" s="42"/>
    </row>
    <row r="151" spans="2:17" ht="301.5" customHeight="1">
      <c r="B151" s="42"/>
      <c r="C151" s="42"/>
      <c r="D151" s="42"/>
      <c r="E151" s="42"/>
      <c r="F151" s="42"/>
      <c r="G151" s="42"/>
      <c r="H151" s="42"/>
      <c r="I151" s="324"/>
      <c r="J151" s="42"/>
      <c r="K151" s="324"/>
      <c r="L151" s="324"/>
      <c r="M151" s="42"/>
      <c r="N151" s="42"/>
      <c r="O151" s="42"/>
      <c r="P151" s="42"/>
      <c r="Q151" s="42"/>
    </row>
    <row r="152" spans="2:17" ht="301.5" customHeight="1">
      <c r="B152" s="42"/>
      <c r="C152" s="42"/>
      <c r="D152" s="42"/>
      <c r="E152" s="42"/>
      <c r="F152" s="42"/>
      <c r="G152" s="42"/>
      <c r="H152" s="42"/>
      <c r="I152" s="324"/>
      <c r="J152" s="42"/>
      <c r="K152" s="324"/>
      <c r="L152" s="324"/>
      <c r="M152" s="42"/>
      <c r="N152" s="42"/>
      <c r="O152" s="42"/>
      <c r="P152" s="42"/>
      <c r="Q152" s="42"/>
    </row>
    <row r="153" spans="2:17" ht="301.5" customHeight="1">
      <c r="B153" s="42"/>
      <c r="C153" s="42"/>
      <c r="D153" s="42"/>
      <c r="E153" s="42"/>
      <c r="F153" s="42"/>
      <c r="G153" s="42"/>
      <c r="H153" s="42"/>
      <c r="I153" s="324"/>
      <c r="J153" s="42"/>
      <c r="K153" s="324"/>
      <c r="L153" s="324"/>
      <c r="M153" s="42"/>
      <c r="N153" s="42"/>
      <c r="O153" s="42"/>
      <c r="P153" s="42"/>
      <c r="Q153" s="42"/>
    </row>
    <row r="154" spans="2:17" ht="301.5" customHeight="1">
      <c r="B154" s="42"/>
      <c r="C154" s="42"/>
      <c r="D154" s="42"/>
      <c r="E154" s="42"/>
      <c r="F154" s="42"/>
      <c r="G154" s="42"/>
      <c r="H154" s="42"/>
      <c r="I154" s="324"/>
      <c r="J154" s="42"/>
      <c r="K154" s="324"/>
      <c r="L154" s="324"/>
      <c r="M154" s="42"/>
      <c r="N154" s="42"/>
      <c r="O154" s="42"/>
      <c r="P154" s="42"/>
      <c r="Q154" s="42"/>
    </row>
    <row r="155" spans="2:17" ht="301.5" customHeight="1">
      <c r="B155" s="42"/>
      <c r="C155" s="42"/>
      <c r="D155" s="42"/>
      <c r="E155" s="42"/>
      <c r="F155" s="42"/>
      <c r="G155" s="42"/>
      <c r="H155" s="42"/>
      <c r="I155" s="324"/>
      <c r="J155" s="42"/>
      <c r="K155" s="324"/>
      <c r="L155" s="324"/>
      <c r="M155" s="42"/>
      <c r="N155" s="42"/>
      <c r="O155" s="42"/>
      <c r="P155" s="42"/>
      <c r="Q155" s="42"/>
    </row>
    <row r="156" spans="2:17" ht="301.5" customHeight="1">
      <c r="B156" s="42"/>
      <c r="C156" s="42"/>
      <c r="D156" s="42"/>
      <c r="E156" s="42"/>
      <c r="F156" s="42"/>
      <c r="G156" s="42"/>
      <c r="H156" s="42"/>
      <c r="I156" s="324"/>
      <c r="J156" s="42"/>
      <c r="K156" s="324"/>
      <c r="L156" s="324"/>
      <c r="M156" s="42"/>
      <c r="N156" s="42"/>
      <c r="O156" s="42"/>
      <c r="P156" s="42"/>
      <c r="Q156" s="42"/>
    </row>
    <row r="157" spans="2:17" ht="301.5" customHeight="1">
      <c r="B157" s="42"/>
      <c r="C157" s="42"/>
      <c r="D157" s="42"/>
      <c r="E157" s="42"/>
      <c r="F157" s="42"/>
      <c r="G157" s="42"/>
      <c r="H157" s="42"/>
      <c r="I157" s="324"/>
      <c r="J157" s="42"/>
      <c r="K157" s="324"/>
      <c r="L157" s="324"/>
      <c r="M157" s="42"/>
      <c r="N157" s="42"/>
      <c r="O157" s="42"/>
      <c r="P157" s="42"/>
      <c r="Q157" s="42"/>
    </row>
    <row r="158" spans="2:17" ht="301.5" customHeight="1">
      <c r="B158" s="42"/>
      <c r="C158" s="42"/>
      <c r="D158" s="42"/>
      <c r="E158" s="42"/>
      <c r="F158" s="42"/>
      <c r="G158" s="42"/>
      <c r="H158" s="42"/>
      <c r="I158" s="324"/>
      <c r="J158" s="42"/>
      <c r="K158" s="324"/>
      <c r="L158" s="324"/>
      <c r="M158" s="42"/>
      <c r="N158" s="42"/>
      <c r="O158" s="42"/>
      <c r="P158" s="42"/>
      <c r="Q158" s="42"/>
    </row>
    <row r="159" spans="2:17" ht="301.5" customHeight="1">
      <c r="B159" s="42"/>
      <c r="C159" s="42"/>
      <c r="D159" s="42"/>
      <c r="E159" s="42"/>
      <c r="F159" s="42"/>
      <c r="G159" s="42"/>
      <c r="H159" s="42"/>
      <c r="I159" s="324"/>
      <c r="J159" s="42"/>
      <c r="K159" s="324"/>
      <c r="L159" s="324"/>
      <c r="M159" s="42"/>
      <c r="N159" s="42"/>
      <c r="O159" s="42"/>
      <c r="P159" s="42"/>
      <c r="Q159" s="42"/>
    </row>
    <row r="160" spans="2:17" ht="301.5" customHeight="1">
      <c r="B160" s="42"/>
      <c r="C160" s="42"/>
      <c r="D160" s="42"/>
      <c r="E160" s="42"/>
      <c r="F160" s="42"/>
      <c r="G160" s="42"/>
      <c r="H160" s="42"/>
      <c r="I160" s="324"/>
      <c r="J160" s="42"/>
      <c r="K160" s="324"/>
      <c r="L160" s="324"/>
      <c r="M160" s="42"/>
      <c r="N160" s="42"/>
      <c r="O160" s="42"/>
      <c r="P160" s="42"/>
      <c r="Q160" s="42"/>
    </row>
    <row r="161" spans="2:17" ht="301.5" customHeight="1">
      <c r="B161" s="42"/>
      <c r="C161" s="42"/>
      <c r="D161" s="42"/>
      <c r="E161" s="42"/>
      <c r="F161" s="42"/>
      <c r="G161" s="42"/>
      <c r="H161" s="42"/>
      <c r="I161" s="324"/>
      <c r="J161" s="42"/>
      <c r="K161" s="324"/>
      <c r="L161" s="324"/>
      <c r="M161" s="42"/>
      <c r="N161" s="42"/>
      <c r="O161" s="42"/>
      <c r="P161" s="42"/>
      <c r="Q161" s="42"/>
    </row>
    <row r="162" spans="2:17" ht="301.5" customHeight="1">
      <c r="B162" s="42"/>
      <c r="C162" s="42"/>
      <c r="D162" s="42"/>
      <c r="E162" s="42"/>
      <c r="F162" s="42"/>
      <c r="G162" s="42"/>
      <c r="H162" s="42"/>
      <c r="I162" s="324"/>
      <c r="J162" s="42"/>
      <c r="K162" s="324"/>
      <c r="L162" s="324"/>
      <c r="M162" s="42"/>
      <c r="N162" s="42"/>
      <c r="O162" s="42"/>
      <c r="P162" s="42"/>
      <c r="Q162" s="42"/>
    </row>
    <row r="163" spans="2:17" ht="301.5" customHeight="1">
      <c r="B163" s="42"/>
      <c r="C163" s="42"/>
      <c r="D163" s="42"/>
      <c r="E163" s="42"/>
      <c r="F163" s="42"/>
      <c r="G163" s="42"/>
      <c r="H163" s="42"/>
      <c r="I163" s="324"/>
      <c r="J163" s="42"/>
      <c r="K163" s="324"/>
      <c r="L163" s="324"/>
      <c r="M163" s="42"/>
      <c r="N163" s="42"/>
      <c r="O163" s="42"/>
      <c r="P163" s="42"/>
      <c r="Q163" s="42"/>
    </row>
    <row r="164" spans="2:17" ht="301.5" customHeight="1">
      <c r="B164" s="42"/>
      <c r="C164" s="42"/>
      <c r="D164" s="42"/>
      <c r="E164" s="42"/>
      <c r="F164" s="42"/>
      <c r="G164" s="42"/>
      <c r="H164" s="42"/>
      <c r="I164" s="324"/>
      <c r="J164" s="42"/>
      <c r="K164" s="324"/>
      <c r="L164" s="324"/>
      <c r="M164" s="42"/>
      <c r="N164" s="42"/>
      <c r="O164" s="42"/>
      <c r="P164" s="42"/>
      <c r="Q164" s="42"/>
    </row>
    <row r="165" spans="2:17" ht="301.5" customHeight="1">
      <c r="B165" s="42"/>
      <c r="C165" s="42"/>
      <c r="D165" s="42"/>
      <c r="E165" s="42"/>
      <c r="F165" s="42"/>
      <c r="G165" s="42"/>
      <c r="H165" s="42"/>
      <c r="I165" s="324"/>
      <c r="J165" s="42"/>
      <c r="K165" s="324"/>
      <c r="L165" s="324"/>
      <c r="M165" s="42"/>
      <c r="N165" s="42"/>
      <c r="O165" s="42"/>
      <c r="P165" s="42"/>
      <c r="Q165" s="42"/>
    </row>
    <row r="166" spans="2:17" ht="301.5" customHeight="1">
      <c r="B166" s="42"/>
      <c r="C166" s="42"/>
      <c r="D166" s="42"/>
      <c r="E166" s="42"/>
      <c r="F166" s="42"/>
      <c r="G166" s="42"/>
      <c r="H166" s="42"/>
      <c r="I166" s="324"/>
      <c r="J166" s="42"/>
      <c r="K166" s="324"/>
      <c r="L166" s="324"/>
      <c r="M166" s="42"/>
      <c r="N166" s="42"/>
      <c r="O166" s="42"/>
      <c r="P166" s="42"/>
      <c r="Q166" s="42"/>
    </row>
    <row r="167" spans="2:17" ht="301.5" customHeight="1">
      <c r="B167" s="42"/>
      <c r="C167" s="42"/>
      <c r="D167" s="42"/>
      <c r="E167" s="42"/>
      <c r="F167" s="42"/>
      <c r="G167" s="42"/>
      <c r="H167" s="42"/>
      <c r="I167" s="324"/>
      <c r="J167" s="42"/>
      <c r="K167" s="324"/>
      <c r="L167" s="324"/>
      <c r="M167" s="42"/>
      <c r="N167" s="42"/>
      <c r="O167" s="42"/>
      <c r="P167" s="42"/>
      <c r="Q167" s="42"/>
    </row>
    <row r="168" spans="2:17" ht="301.5" customHeight="1">
      <c r="B168" s="42"/>
      <c r="C168" s="42"/>
      <c r="D168" s="42"/>
      <c r="E168" s="42"/>
      <c r="F168" s="42"/>
      <c r="G168" s="42"/>
      <c r="H168" s="42"/>
      <c r="I168" s="324"/>
      <c r="J168" s="42"/>
      <c r="K168" s="324"/>
      <c r="L168" s="324"/>
      <c r="M168" s="42"/>
      <c r="N168" s="42"/>
      <c r="O168" s="42"/>
      <c r="P168" s="42"/>
      <c r="Q168" s="42"/>
    </row>
    <row r="169" spans="2:17" ht="301.5" customHeight="1">
      <c r="B169" s="42"/>
      <c r="C169" s="42"/>
      <c r="D169" s="42"/>
      <c r="E169" s="42"/>
      <c r="F169" s="42"/>
      <c r="G169" s="42"/>
      <c r="H169" s="42"/>
      <c r="I169" s="324"/>
      <c r="J169" s="42"/>
      <c r="K169" s="324"/>
      <c r="L169" s="324"/>
      <c r="M169" s="42"/>
      <c r="N169" s="42"/>
      <c r="O169" s="42"/>
      <c r="P169" s="42"/>
      <c r="Q169" s="42"/>
    </row>
    <row r="170" spans="2:17" ht="301.5" customHeight="1">
      <c r="B170" s="42"/>
      <c r="C170" s="42"/>
      <c r="D170" s="42"/>
      <c r="E170" s="42"/>
      <c r="F170" s="42"/>
      <c r="G170" s="42"/>
      <c r="H170" s="42"/>
      <c r="I170" s="324"/>
      <c r="J170" s="42"/>
      <c r="K170" s="324"/>
      <c r="L170" s="324"/>
      <c r="M170" s="42"/>
      <c r="N170" s="42"/>
      <c r="O170" s="42"/>
      <c r="P170" s="42"/>
      <c r="Q170" s="42"/>
    </row>
    <row r="171" spans="2:17" ht="301.5" customHeight="1">
      <c r="B171" s="42"/>
      <c r="C171" s="42"/>
      <c r="D171" s="42"/>
      <c r="E171" s="42"/>
      <c r="F171" s="42"/>
      <c r="G171" s="42"/>
      <c r="H171" s="42"/>
      <c r="I171" s="324"/>
      <c r="J171" s="42"/>
      <c r="K171" s="324"/>
      <c r="L171" s="324"/>
      <c r="M171" s="42"/>
      <c r="N171" s="42"/>
      <c r="O171" s="42"/>
      <c r="P171" s="42"/>
      <c r="Q171" s="42"/>
    </row>
    <row r="172" spans="2:17" ht="301.5" customHeight="1">
      <c r="B172" s="42"/>
      <c r="C172" s="42"/>
      <c r="D172" s="42"/>
      <c r="E172" s="42"/>
      <c r="F172" s="42"/>
      <c r="G172" s="42"/>
      <c r="H172" s="42"/>
      <c r="I172" s="324"/>
      <c r="J172" s="42"/>
      <c r="K172" s="324"/>
      <c r="L172" s="324"/>
      <c r="M172" s="42"/>
      <c r="N172" s="42"/>
      <c r="O172" s="42"/>
      <c r="P172" s="42"/>
      <c r="Q172" s="42"/>
    </row>
    <row r="173" spans="2:17" ht="301.5" customHeight="1">
      <c r="B173" s="42"/>
      <c r="C173" s="42"/>
      <c r="D173" s="42"/>
      <c r="E173" s="42"/>
      <c r="F173" s="42"/>
      <c r="G173" s="42"/>
      <c r="H173" s="42"/>
      <c r="I173" s="324"/>
      <c r="J173" s="42"/>
      <c r="K173" s="324"/>
      <c r="L173" s="324"/>
      <c r="M173" s="42"/>
      <c r="N173" s="42"/>
      <c r="O173" s="42"/>
      <c r="P173" s="42"/>
      <c r="Q173" s="42"/>
    </row>
    <row r="174" spans="2:17" ht="301.5" customHeight="1">
      <c r="B174" s="42"/>
      <c r="C174" s="42"/>
      <c r="D174" s="42"/>
      <c r="E174" s="42"/>
      <c r="F174" s="42"/>
      <c r="G174" s="42"/>
      <c r="H174" s="42"/>
      <c r="I174" s="324"/>
      <c r="J174" s="42"/>
      <c r="K174" s="324"/>
      <c r="L174" s="324"/>
      <c r="M174" s="42"/>
      <c r="N174" s="42"/>
      <c r="O174" s="42"/>
      <c r="P174" s="42"/>
      <c r="Q174" s="42"/>
    </row>
    <row r="175" spans="2:17" ht="301.5" customHeight="1">
      <c r="B175" s="42"/>
      <c r="C175" s="42"/>
      <c r="D175" s="42"/>
      <c r="E175" s="42"/>
      <c r="F175" s="42"/>
      <c r="G175" s="42"/>
      <c r="H175" s="42"/>
      <c r="I175" s="324"/>
      <c r="J175" s="42"/>
      <c r="K175" s="324"/>
      <c r="L175" s="324"/>
      <c r="M175" s="42"/>
      <c r="N175" s="42"/>
      <c r="O175" s="42"/>
      <c r="P175" s="42"/>
      <c r="Q175" s="42"/>
    </row>
    <row r="176" spans="2:17" ht="301.5" customHeight="1">
      <c r="B176" s="42"/>
      <c r="C176" s="42"/>
      <c r="D176" s="42"/>
      <c r="E176" s="42"/>
      <c r="F176" s="42"/>
      <c r="G176" s="42"/>
      <c r="H176" s="42"/>
      <c r="I176" s="324"/>
      <c r="J176" s="42"/>
      <c r="K176" s="324"/>
      <c r="L176" s="324"/>
      <c r="M176" s="42"/>
      <c r="N176" s="42"/>
      <c r="O176" s="42"/>
      <c r="P176" s="42"/>
      <c r="Q176" s="42"/>
    </row>
    <row r="177" spans="2:17" ht="301.5" customHeight="1">
      <c r="B177" s="42"/>
      <c r="C177" s="42"/>
      <c r="D177" s="42"/>
      <c r="E177" s="42"/>
      <c r="F177" s="42"/>
      <c r="G177" s="42"/>
      <c r="H177" s="42"/>
      <c r="I177" s="324"/>
      <c r="J177" s="42"/>
      <c r="K177" s="324"/>
      <c r="L177" s="324"/>
      <c r="M177" s="42"/>
      <c r="N177" s="42"/>
      <c r="O177" s="42"/>
      <c r="P177" s="42"/>
      <c r="Q177" s="42"/>
    </row>
    <row r="178" spans="2:17" ht="301.5" customHeight="1">
      <c r="B178" s="42"/>
      <c r="C178" s="42"/>
      <c r="D178" s="42"/>
      <c r="E178" s="42"/>
      <c r="F178" s="42"/>
      <c r="G178" s="42"/>
      <c r="H178" s="42"/>
      <c r="I178" s="324"/>
      <c r="J178" s="42"/>
      <c r="K178" s="324"/>
      <c r="L178" s="324"/>
      <c r="M178" s="42"/>
      <c r="N178" s="42"/>
      <c r="O178" s="42"/>
      <c r="P178" s="42"/>
      <c r="Q178" s="42"/>
    </row>
    <row r="179" spans="2:17" ht="301.5" customHeight="1">
      <c r="B179" s="42"/>
      <c r="C179" s="42"/>
      <c r="D179" s="42"/>
      <c r="E179" s="42"/>
      <c r="F179" s="42"/>
      <c r="G179" s="42"/>
      <c r="H179" s="42"/>
      <c r="I179" s="324"/>
      <c r="J179" s="42"/>
      <c r="K179" s="324"/>
      <c r="L179" s="324"/>
      <c r="M179" s="42"/>
      <c r="N179" s="42"/>
      <c r="O179" s="42"/>
      <c r="P179" s="42"/>
      <c r="Q179" s="42"/>
    </row>
    <row r="180" spans="2:17" ht="301.5" customHeight="1">
      <c r="B180" s="42"/>
      <c r="C180" s="42"/>
      <c r="D180" s="42"/>
      <c r="E180" s="42"/>
      <c r="F180" s="42"/>
      <c r="G180" s="42"/>
      <c r="H180" s="42"/>
      <c r="I180" s="324"/>
      <c r="J180" s="42"/>
      <c r="K180" s="324"/>
      <c r="L180" s="324"/>
      <c r="M180" s="42"/>
      <c r="N180" s="42"/>
      <c r="O180" s="42"/>
      <c r="P180" s="42"/>
      <c r="Q180" s="42"/>
    </row>
    <row r="181" spans="2:17" ht="301.5" customHeight="1">
      <c r="N181" s="42"/>
    </row>
    <row r="182" spans="2:17" ht="301.5" customHeight="1">
      <c r="N182" s="42"/>
    </row>
    <row r="183" spans="2:17" ht="301.5" customHeight="1"/>
    <row r="184" spans="2:17" ht="301.5" customHeight="1"/>
    <row r="185" spans="2:17" ht="301.5" customHeight="1"/>
    <row r="186" spans="2:17" ht="301.5" customHeight="1"/>
    <row r="187" spans="2:17" ht="301.5" customHeight="1"/>
    <row r="188" spans="2:17" ht="301.5" customHeight="1"/>
    <row r="189" spans="2:17" ht="301.5" customHeight="1"/>
    <row r="190" spans="2:17" ht="301.5" customHeight="1"/>
    <row r="191" spans="2:17" ht="301.5" customHeight="1"/>
    <row r="192" spans="2:17" ht="301.5" customHeight="1"/>
    <row r="193" ht="301.5" customHeight="1"/>
    <row r="194" ht="301.5" customHeight="1"/>
    <row r="195" ht="301.5" customHeight="1"/>
    <row r="196" ht="301.5" customHeight="1"/>
    <row r="197" ht="301.5" customHeight="1"/>
    <row r="198" ht="301.5" customHeight="1"/>
    <row r="199" ht="301.5" customHeight="1"/>
    <row r="200" ht="301.5" customHeight="1"/>
    <row r="201" ht="301.5" customHeight="1"/>
    <row r="202" ht="301.5" customHeight="1"/>
    <row r="203" ht="301.5" customHeight="1"/>
    <row r="204" ht="301.5" customHeight="1"/>
    <row r="205" ht="301.5" customHeight="1"/>
    <row r="206" ht="301.5" customHeight="1"/>
    <row r="207" ht="301.5" customHeight="1"/>
    <row r="208" ht="301.5" customHeight="1"/>
    <row r="209" ht="301.5" customHeight="1"/>
    <row r="210" ht="301.5" customHeight="1"/>
    <row r="211" ht="301.5" customHeight="1"/>
    <row r="212" ht="301.5" customHeight="1"/>
    <row r="213" ht="301.5" customHeight="1"/>
    <row r="214" ht="301.5" customHeight="1"/>
    <row r="215" ht="301.5" customHeight="1"/>
    <row r="216" ht="301.5" customHeight="1"/>
    <row r="217" ht="301.5" customHeight="1"/>
    <row r="218" ht="301.5" customHeight="1"/>
    <row r="219" ht="301.5" customHeight="1"/>
    <row r="220" ht="301.5" customHeight="1"/>
    <row r="221" ht="301.5" customHeight="1"/>
    <row r="222" ht="301.5" customHeight="1"/>
    <row r="223" ht="301.5" customHeight="1"/>
    <row r="224" ht="301.5" customHeight="1"/>
    <row r="225" ht="301.5" customHeight="1"/>
    <row r="226" ht="301.5" customHeight="1"/>
    <row r="227" ht="301.5" customHeight="1"/>
    <row r="228" ht="301.5" customHeight="1"/>
    <row r="229" ht="301.5" customHeight="1"/>
    <row r="230" ht="301.5" customHeight="1"/>
    <row r="231" ht="301.5" customHeight="1"/>
    <row r="232" ht="301.5" customHeight="1"/>
    <row r="233" ht="301.5" customHeight="1"/>
    <row r="234" ht="301.5" customHeight="1"/>
    <row r="235" ht="301.5" customHeight="1"/>
    <row r="236" ht="301.5" customHeight="1"/>
    <row r="237" ht="301.5" customHeight="1"/>
    <row r="238" ht="301.5" customHeight="1"/>
    <row r="239" ht="301.5" customHeight="1"/>
    <row r="240" ht="301.5" customHeight="1"/>
    <row r="241" ht="301.5" customHeight="1"/>
    <row r="242" ht="301.5" customHeight="1"/>
    <row r="243" ht="301.5" customHeight="1"/>
    <row r="244" ht="301.5" customHeight="1"/>
    <row r="245" ht="301.5" customHeight="1"/>
    <row r="246" ht="301.5" customHeight="1"/>
    <row r="247" ht="301.5" customHeight="1"/>
    <row r="248" ht="301.5" customHeight="1"/>
    <row r="249" ht="301.5" customHeight="1"/>
    <row r="250" ht="301.5" customHeight="1"/>
    <row r="251" ht="301.5" customHeight="1"/>
    <row r="252" ht="301.5" customHeight="1"/>
    <row r="253" ht="301.5" customHeight="1"/>
    <row r="254" ht="301.5" customHeight="1"/>
    <row r="255" ht="301.5" customHeight="1"/>
    <row r="256" ht="301.5" customHeight="1"/>
    <row r="257" ht="301.5" customHeight="1"/>
    <row r="258" ht="301.5" customHeight="1"/>
    <row r="259" ht="301.5" customHeight="1"/>
    <row r="260" ht="301.5" customHeight="1"/>
    <row r="261" ht="301.5" customHeight="1"/>
    <row r="262" ht="301.5" customHeight="1"/>
    <row r="263" ht="301.5" customHeight="1"/>
    <row r="264" ht="301.5" customHeight="1"/>
    <row r="265" ht="301.5" customHeight="1"/>
    <row r="266" ht="301.5" customHeight="1"/>
    <row r="267" ht="301.5" customHeight="1"/>
    <row r="268" ht="301.5" customHeight="1"/>
    <row r="269" ht="301.5" customHeight="1"/>
    <row r="270" ht="301.5" customHeight="1"/>
    <row r="271" ht="301.5" customHeight="1"/>
    <row r="272" ht="301.5" customHeight="1"/>
    <row r="273" ht="301.5" customHeight="1"/>
    <row r="274" ht="301.5" customHeight="1"/>
    <row r="275" ht="301.5" customHeight="1"/>
    <row r="276" ht="301.5" customHeight="1"/>
    <row r="277" ht="301.5" customHeight="1"/>
    <row r="278" ht="301.5" customHeight="1"/>
    <row r="279" ht="301.5" customHeight="1"/>
    <row r="280" ht="301.5" customHeight="1"/>
    <row r="281" ht="301.5" customHeight="1"/>
    <row r="282" ht="301.5" customHeight="1"/>
    <row r="283" ht="301.5" customHeight="1"/>
    <row r="284" ht="301.5" customHeight="1"/>
    <row r="285" ht="301.5" customHeight="1"/>
    <row r="286" ht="301.5" customHeight="1"/>
    <row r="287" ht="301.5" customHeight="1"/>
    <row r="288" ht="301.5" customHeight="1"/>
    <row r="289" ht="301.5" customHeight="1"/>
    <row r="290" ht="301.5" customHeight="1"/>
    <row r="291" ht="301.5" customHeight="1"/>
    <row r="292" ht="301.5" customHeight="1"/>
    <row r="293" ht="301.5" customHeight="1"/>
    <row r="294" ht="301.5" customHeight="1"/>
    <row r="295" ht="301.5" customHeight="1"/>
    <row r="296" ht="301.5" customHeight="1"/>
    <row r="297" ht="301.5" customHeight="1"/>
    <row r="298" ht="301.5" customHeight="1"/>
    <row r="299" ht="301.5" customHeight="1"/>
    <row r="300" ht="301.5" customHeight="1"/>
    <row r="301" ht="301.5" customHeight="1"/>
    <row r="302" ht="301.5" customHeight="1"/>
    <row r="303" ht="301.5" customHeight="1"/>
    <row r="304" ht="301.5" customHeight="1"/>
    <row r="305" ht="301.5" customHeight="1"/>
    <row r="306" ht="301.5" customHeight="1"/>
    <row r="307" ht="301.5" customHeight="1"/>
    <row r="308" ht="301.5" customHeight="1"/>
    <row r="309" ht="301.5" customHeight="1"/>
    <row r="310" ht="301.5" customHeight="1"/>
    <row r="311" ht="301.5" customHeight="1"/>
    <row r="312" ht="301.5" customHeight="1"/>
    <row r="313" ht="301.5" customHeight="1"/>
    <row r="314" ht="301.5" customHeight="1"/>
    <row r="315" ht="301.5" customHeight="1"/>
    <row r="316" ht="301.5" customHeight="1"/>
    <row r="317" ht="301.5" customHeight="1"/>
    <row r="318" ht="301.5" customHeight="1"/>
    <row r="319" ht="301.5" customHeight="1"/>
    <row r="320" ht="301.5" customHeight="1"/>
    <row r="321" ht="301.5" customHeight="1"/>
    <row r="322" ht="301.5" customHeight="1"/>
    <row r="323" ht="301.5" customHeight="1"/>
    <row r="324" ht="301.5" customHeight="1"/>
    <row r="325" ht="301.5" customHeight="1"/>
    <row r="326" ht="301.5" customHeight="1"/>
    <row r="327" ht="301.5" customHeight="1"/>
    <row r="328" ht="301.5" customHeight="1"/>
    <row r="329" ht="301.5" customHeight="1"/>
    <row r="330" ht="301.5" customHeight="1"/>
    <row r="331" ht="301.5" customHeight="1"/>
    <row r="332" ht="301.5" customHeight="1"/>
    <row r="333" ht="301.5" customHeight="1"/>
    <row r="334" ht="301.5" customHeight="1"/>
    <row r="335" ht="301.5" customHeight="1"/>
    <row r="336" ht="301.5" customHeight="1"/>
    <row r="337" ht="301.5" customHeight="1"/>
    <row r="338" ht="301.5" customHeight="1"/>
    <row r="339" ht="301.5" customHeight="1"/>
    <row r="340" ht="301.5" customHeight="1"/>
    <row r="341" ht="301.5" customHeight="1"/>
    <row r="342" ht="301.5" customHeight="1"/>
    <row r="343" ht="301.5" customHeight="1"/>
    <row r="344" ht="301.5" customHeight="1"/>
    <row r="345" ht="301.5" customHeight="1"/>
    <row r="346" ht="301.5" customHeight="1"/>
    <row r="347" ht="301.5" customHeight="1"/>
    <row r="348" ht="301.5" customHeight="1"/>
    <row r="349" ht="301.5" customHeight="1"/>
    <row r="350" ht="301.5" customHeight="1"/>
    <row r="351" ht="301.5" customHeight="1"/>
    <row r="352" ht="301.5" customHeight="1"/>
    <row r="353" ht="301.5" customHeight="1"/>
    <row r="354" ht="301.5" customHeight="1"/>
    <row r="355" ht="301.5" customHeight="1"/>
    <row r="356" ht="301.5" customHeight="1"/>
    <row r="357" ht="301.5" customHeight="1"/>
    <row r="358" ht="301.5" customHeight="1"/>
    <row r="359" ht="301.5" customHeight="1"/>
    <row r="360" ht="301.5" customHeight="1"/>
    <row r="361" ht="301.5" customHeight="1"/>
    <row r="362" ht="301.5" customHeight="1"/>
    <row r="363" ht="301.5" customHeight="1"/>
    <row r="364" ht="301.5" customHeight="1"/>
    <row r="365" ht="301.5" customHeight="1"/>
    <row r="366" ht="301.5" customHeight="1"/>
    <row r="367" ht="301.5" customHeight="1"/>
    <row r="368" ht="301.5" customHeight="1"/>
    <row r="369" ht="301.5" customHeight="1"/>
    <row r="370" ht="301.5" customHeight="1"/>
    <row r="371" ht="301.5" customHeight="1"/>
    <row r="372" ht="301.5" customHeight="1"/>
    <row r="373" ht="301.5" customHeight="1"/>
    <row r="374" ht="301.5" customHeight="1"/>
    <row r="375" ht="301.5" customHeight="1"/>
    <row r="376" ht="301.5" customHeight="1"/>
    <row r="377" ht="301.5" customHeight="1"/>
    <row r="378" ht="301.5" customHeight="1"/>
    <row r="379" ht="301.5" customHeight="1"/>
    <row r="380" ht="301.5" customHeight="1"/>
    <row r="381" ht="301.5" customHeight="1"/>
    <row r="382" ht="301.5" customHeight="1"/>
    <row r="383" ht="301.5" customHeight="1"/>
    <row r="384" ht="301.5" customHeight="1"/>
    <row r="385" ht="301.5" customHeight="1"/>
    <row r="386" ht="301.5" customHeight="1"/>
    <row r="387" ht="301.5" customHeight="1"/>
    <row r="388" ht="301.5" customHeight="1"/>
    <row r="389" ht="301.5" customHeight="1"/>
    <row r="390" ht="301.5" customHeight="1"/>
    <row r="391" ht="301.5" customHeight="1"/>
    <row r="392" ht="301.5" customHeight="1"/>
    <row r="393" ht="301.5" customHeight="1"/>
    <row r="394" ht="301.5" customHeight="1"/>
    <row r="395" ht="301.5" customHeight="1"/>
    <row r="396" ht="301.5" customHeight="1"/>
    <row r="397" ht="301.5" customHeight="1"/>
    <row r="398" ht="301.5" customHeight="1"/>
    <row r="399" ht="301.5" customHeight="1"/>
    <row r="400" ht="301.5" customHeight="1"/>
    <row r="401" ht="301.5" customHeight="1"/>
    <row r="402" ht="301.5" customHeight="1"/>
    <row r="403" ht="301.5" customHeight="1"/>
    <row r="404" ht="301.5" customHeight="1"/>
    <row r="405" ht="301.5" customHeight="1"/>
    <row r="406" ht="301.5" customHeight="1"/>
    <row r="407" ht="301.5" customHeight="1"/>
    <row r="408" ht="301.5" customHeight="1"/>
    <row r="409" ht="301.5" customHeight="1"/>
    <row r="410" ht="301.5" customHeight="1"/>
    <row r="411" ht="301.5" customHeight="1"/>
    <row r="412" ht="301.5" customHeight="1"/>
    <row r="413" ht="301.5" customHeight="1"/>
    <row r="414" ht="301.5" customHeight="1"/>
    <row r="415" ht="301.5" customHeight="1"/>
    <row r="416" ht="301.5" customHeight="1"/>
    <row r="417" ht="301.5" customHeight="1"/>
    <row r="418" ht="301.5" customHeight="1"/>
    <row r="419" ht="301.5" customHeight="1"/>
    <row r="420" ht="301.5" customHeight="1"/>
    <row r="421" ht="301.5" customHeight="1"/>
    <row r="422" ht="301.5" customHeight="1"/>
    <row r="423" ht="301.5" customHeight="1"/>
    <row r="424" ht="301.5" customHeight="1"/>
    <row r="425" ht="301.5" customHeight="1"/>
    <row r="426" ht="301.5" customHeight="1"/>
    <row r="427" ht="301.5" customHeight="1"/>
    <row r="428" ht="301.5" customHeight="1"/>
    <row r="429" ht="301.5" customHeight="1"/>
    <row r="430" ht="301.5" customHeight="1"/>
    <row r="431" ht="301.5" customHeight="1"/>
    <row r="432" ht="301.5" customHeight="1"/>
    <row r="433" ht="301.5" customHeight="1"/>
    <row r="434" ht="301.5" customHeight="1"/>
    <row r="435" ht="301.5" customHeight="1"/>
    <row r="436" ht="301.5" customHeight="1"/>
    <row r="437" ht="301.5" customHeight="1"/>
    <row r="438" ht="301.5" customHeight="1"/>
    <row r="439" ht="301.5" customHeight="1"/>
    <row r="440" ht="301.5" customHeight="1"/>
    <row r="441" ht="301.5" customHeight="1"/>
    <row r="442" ht="301.5" customHeight="1"/>
    <row r="443" ht="301.5" customHeight="1"/>
    <row r="444" ht="301.5" customHeight="1"/>
    <row r="445" ht="301.5" customHeight="1"/>
    <row r="446" ht="301.5" customHeight="1"/>
    <row r="447" ht="301.5" customHeight="1"/>
    <row r="448" ht="301.5" customHeight="1"/>
    <row r="449" ht="301.5" customHeight="1"/>
    <row r="450" ht="301.5" customHeight="1"/>
    <row r="451" ht="301.5" customHeight="1"/>
    <row r="452" ht="301.5" customHeight="1"/>
    <row r="453" ht="301.5" customHeight="1"/>
    <row r="454" ht="301.5" customHeight="1"/>
    <row r="455" ht="301.5" customHeight="1"/>
    <row r="456" ht="301.5" customHeight="1"/>
    <row r="457" ht="301.5" customHeight="1"/>
    <row r="458" ht="301.5" customHeight="1"/>
    <row r="459" ht="301.5" customHeight="1"/>
    <row r="460" ht="301.5" customHeight="1"/>
    <row r="461" ht="301.5" customHeight="1"/>
    <row r="462" ht="301.5" customHeight="1"/>
    <row r="463" ht="301.5" customHeight="1"/>
    <row r="464" ht="301.5" customHeight="1"/>
    <row r="465" ht="301.5" customHeight="1"/>
    <row r="466" ht="301.5" customHeight="1"/>
    <row r="467" ht="301.5" customHeight="1"/>
    <row r="468" ht="301.5" customHeight="1"/>
    <row r="469" ht="301.5" customHeight="1"/>
    <row r="470" ht="301.5" customHeight="1"/>
    <row r="471" ht="301.5" customHeight="1"/>
    <row r="472" ht="301.5" customHeight="1"/>
    <row r="473" ht="301.5" customHeight="1"/>
    <row r="474" ht="301.5" customHeight="1"/>
    <row r="475" ht="301.5" customHeight="1"/>
    <row r="476" ht="301.5" customHeight="1"/>
    <row r="477" ht="301.5" customHeight="1"/>
    <row r="478" ht="301.5" customHeight="1"/>
    <row r="479" ht="301.5" customHeight="1"/>
    <row r="480" ht="301.5" customHeight="1"/>
    <row r="481" ht="301.5" customHeight="1"/>
    <row r="482" ht="301.5" customHeight="1"/>
    <row r="483" ht="301.5" customHeight="1"/>
    <row r="484" ht="301.5" customHeight="1"/>
    <row r="485" ht="301.5" customHeight="1"/>
    <row r="486" ht="301.5" customHeight="1"/>
    <row r="487" ht="301.5" customHeight="1"/>
    <row r="488" ht="301.5" customHeight="1"/>
    <row r="489" ht="301.5" customHeight="1"/>
    <row r="490" ht="301.5" customHeight="1"/>
    <row r="491" ht="301.5" customHeight="1"/>
    <row r="492" ht="301.5" customHeight="1"/>
    <row r="493" ht="301.5" customHeight="1"/>
    <row r="494" ht="301.5" customHeight="1"/>
    <row r="495" ht="301.5" customHeight="1"/>
    <row r="496" ht="301.5" customHeight="1"/>
    <row r="497" ht="301.5" customHeight="1"/>
    <row r="498" ht="301.5" customHeight="1"/>
    <row r="499" ht="301.5" customHeight="1"/>
    <row r="500" ht="301.5" customHeight="1"/>
    <row r="501" ht="301.5" customHeight="1"/>
    <row r="502" ht="301.5" customHeight="1"/>
    <row r="503" ht="301.5" customHeight="1"/>
    <row r="504" ht="301.5" customHeight="1"/>
    <row r="505" ht="301.5" customHeight="1"/>
    <row r="506" ht="301.5" customHeight="1"/>
    <row r="507" ht="301.5" customHeight="1"/>
    <row r="508" ht="301.5" customHeight="1"/>
    <row r="509" ht="301.5" customHeight="1"/>
    <row r="510" ht="301.5" customHeight="1"/>
    <row r="511" ht="301.5" customHeight="1"/>
    <row r="512" ht="301.5" customHeight="1"/>
    <row r="513" ht="301.5" customHeight="1"/>
    <row r="514" ht="301.5" customHeight="1"/>
    <row r="515" ht="301.5" customHeight="1"/>
    <row r="516" ht="301.5" customHeight="1"/>
    <row r="517" ht="301.5" customHeight="1"/>
    <row r="518" ht="301.5" customHeight="1"/>
    <row r="519" ht="301.5" customHeight="1"/>
    <row r="520" ht="301.5" customHeight="1"/>
    <row r="521" ht="301.5" customHeight="1"/>
    <row r="522" ht="301.5" customHeight="1"/>
    <row r="523" ht="301.5" customHeight="1"/>
    <row r="524" ht="301.5" customHeight="1"/>
    <row r="525" ht="301.5" customHeight="1"/>
    <row r="526" ht="301.5" customHeight="1"/>
    <row r="527" ht="301.5" customHeight="1"/>
    <row r="528" ht="301.5" customHeight="1"/>
    <row r="529" ht="301.5" customHeight="1"/>
    <row r="530" ht="301.5" customHeight="1"/>
    <row r="531" ht="301.5" customHeight="1"/>
    <row r="532" ht="301.5" customHeight="1"/>
    <row r="533" ht="301.5" customHeight="1"/>
    <row r="534" ht="301.5" customHeight="1"/>
    <row r="535" ht="301.5" customHeight="1"/>
    <row r="536" ht="301.5" customHeight="1"/>
    <row r="537" ht="301.5" customHeight="1"/>
    <row r="538" ht="301.5" customHeight="1"/>
    <row r="539" ht="301.5" customHeight="1"/>
    <row r="540" ht="301.5" customHeight="1"/>
    <row r="541" ht="301.5" customHeight="1"/>
    <row r="542" ht="301.5" customHeight="1"/>
    <row r="543" ht="301.5" customHeight="1"/>
    <row r="544" ht="301.5" customHeight="1"/>
    <row r="545" ht="301.5" customHeight="1"/>
    <row r="546" ht="301.5" customHeight="1"/>
    <row r="547" ht="301.5" customHeight="1"/>
    <row r="548" ht="301.5" customHeight="1"/>
    <row r="549" ht="301.5" customHeight="1"/>
    <row r="550" ht="301.5" customHeight="1"/>
    <row r="551" ht="301.5" customHeight="1"/>
    <row r="552" ht="301.5" customHeight="1"/>
    <row r="553" ht="301.5" customHeight="1"/>
    <row r="554" ht="301.5" customHeight="1"/>
    <row r="555" ht="301.5" customHeight="1"/>
    <row r="556" ht="301.5" customHeight="1"/>
    <row r="557" ht="301.5" customHeight="1"/>
    <row r="558" ht="301.5" customHeight="1"/>
    <row r="559" ht="301.5" customHeight="1"/>
    <row r="560" ht="301.5" customHeight="1"/>
    <row r="561" ht="301.5" customHeight="1"/>
    <row r="562" ht="301.5" customHeight="1"/>
    <row r="563" ht="301.5" customHeight="1"/>
    <row r="564" ht="301.5" customHeight="1"/>
    <row r="565" ht="301.5" customHeight="1"/>
    <row r="566" ht="301.5" customHeight="1"/>
    <row r="567" ht="301.5" customHeight="1"/>
    <row r="568" ht="301.5" customHeight="1"/>
    <row r="569" ht="301.5" customHeight="1"/>
    <row r="570" ht="301.5" customHeight="1"/>
    <row r="571" ht="301.5" customHeight="1"/>
    <row r="572" ht="301.5" customHeight="1"/>
    <row r="573" ht="301.5" customHeight="1"/>
    <row r="574" ht="301.5" customHeight="1"/>
    <row r="575" ht="301.5" customHeight="1"/>
    <row r="576" ht="301.5" customHeight="1"/>
    <row r="577" ht="301.5" customHeight="1"/>
    <row r="578" ht="301.5" customHeight="1"/>
    <row r="579" ht="301.5" customHeight="1"/>
    <row r="580" ht="301.5" customHeight="1"/>
    <row r="581" ht="301.5" customHeight="1"/>
    <row r="582" ht="301.5" customHeight="1"/>
    <row r="583" ht="301.5" customHeight="1"/>
    <row r="584" ht="301.5" customHeight="1"/>
    <row r="585" ht="301.5" customHeight="1"/>
    <row r="586" ht="301.5" customHeight="1"/>
    <row r="587" ht="301.5" customHeight="1"/>
    <row r="588" ht="301.5" customHeight="1"/>
    <row r="589" ht="301.5" customHeight="1"/>
    <row r="590" ht="301.5" customHeight="1"/>
    <row r="591" ht="301.5" customHeight="1"/>
    <row r="592" ht="301.5" customHeight="1"/>
    <row r="593" ht="301.5" customHeight="1"/>
    <row r="594" ht="301.5" customHeight="1"/>
    <row r="595" ht="301.5" customHeight="1"/>
    <row r="596" ht="301.5" customHeight="1"/>
    <row r="597" ht="301.5" customHeight="1"/>
    <row r="598" ht="301.5" customHeight="1"/>
    <row r="599" ht="301.5" customHeight="1"/>
    <row r="600" ht="301.5" customHeight="1"/>
    <row r="601" ht="301.5" customHeight="1"/>
    <row r="602" ht="301.5" customHeight="1"/>
    <row r="603" ht="301.5" customHeight="1"/>
    <row r="604" ht="301.5" customHeight="1"/>
    <row r="605" ht="301.5" customHeight="1"/>
    <row r="606" ht="301.5" customHeight="1"/>
    <row r="607" ht="301.5" customHeight="1"/>
    <row r="608" ht="301.5" customHeight="1"/>
    <row r="609" ht="301.5" customHeight="1"/>
    <row r="610" ht="301.5" customHeight="1"/>
    <row r="611" ht="301.5" customHeight="1"/>
    <row r="612" ht="301.5" customHeight="1"/>
    <row r="613" ht="301.5" customHeight="1"/>
    <row r="614" ht="301.5" customHeight="1"/>
    <row r="615" ht="301.5" customHeight="1"/>
    <row r="616" ht="301.5" customHeight="1"/>
    <row r="617" ht="301.5" customHeight="1"/>
    <row r="618" ht="301.5" customHeight="1"/>
    <row r="619" ht="301.5" customHeight="1"/>
    <row r="620" ht="301.5" customHeight="1"/>
    <row r="621" ht="301.5" customHeight="1"/>
    <row r="622" ht="301.5" customHeight="1"/>
    <row r="623" ht="301.5" customHeight="1"/>
    <row r="624" ht="301.5" customHeight="1"/>
    <row r="625" ht="301.5" customHeight="1"/>
    <row r="626" ht="301.5" customHeight="1"/>
    <row r="627" ht="301.5" customHeight="1"/>
    <row r="628" ht="301.5" customHeight="1"/>
    <row r="629" ht="301.5" customHeight="1"/>
    <row r="630" ht="301.5" customHeight="1"/>
    <row r="631" ht="301.5" customHeight="1"/>
    <row r="632" ht="301.5" customHeight="1"/>
    <row r="633" ht="301.5" customHeight="1"/>
    <row r="634" ht="301.5" customHeight="1"/>
    <row r="635" ht="301.5" customHeight="1"/>
    <row r="636" ht="301.5" customHeight="1"/>
    <row r="637" ht="301.5" customHeight="1"/>
    <row r="638" ht="301.5" customHeight="1"/>
    <row r="639" ht="301.5" customHeight="1"/>
    <row r="640" ht="301.5" customHeight="1"/>
    <row r="641" ht="301.5" customHeight="1"/>
    <row r="642" ht="301.5" customHeight="1"/>
    <row r="643" ht="301.5" customHeight="1"/>
    <row r="644" ht="301.5" customHeight="1"/>
    <row r="645" ht="301.5" customHeight="1"/>
    <row r="646" ht="301.5" customHeight="1"/>
    <row r="647" ht="301.5" customHeight="1"/>
    <row r="648" ht="301.5" customHeight="1"/>
    <row r="649" ht="301.5" customHeight="1"/>
    <row r="650" ht="301.5" customHeight="1"/>
    <row r="651" ht="301.5" customHeight="1"/>
    <row r="652" ht="301.5" customHeight="1"/>
    <row r="653" ht="301.5" customHeight="1"/>
    <row r="654" ht="301.5" customHeight="1"/>
    <row r="655" ht="301.5" customHeight="1"/>
    <row r="656" ht="301.5" customHeight="1"/>
    <row r="657" ht="301.5" customHeight="1"/>
    <row r="658" ht="301.5" customHeight="1"/>
    <row r="659" ht="301.5" customHeight="1"/>
    <row r="660" ht="301.5" customHeight="1"/>
    <row r="661" ht="301.5" customHeight="1"/>
    <row r="662" ht="301.5" customHeight="1"/>
    <row r="663" ht="301.5" customHeight="1"/>
    <row r="664" ht="301.5" customHeight="1"/>
    <row r="754" ht="186.75" customHeight="1"/>
    <row r="755" ht="186.75" customHeight="1"/>
    <row r="756" ht="186.75" customHeight="1"/>
    <row r="757" ht="186.75" customHeight="1"/>
    <row r="758" ht="186.75" customHeight="1"/>
    <row r="759" ht="186.75" customHeight="1"/>
    <row r="760" ht="186.75" customHeight="1"/>
    <row r="761" ht="186.75" customHeight="1"/>
    <row r="762" ht="186.75" customHeight="1"/>
    <row r="763" ht="186.75" customHeight="1"/>
    <row r="764" ht="186.75" customHeight="1"/>
    <row r="765" ht="186.75" customHeight="1"/>
    <row r="766" ht="186.75" customHeight="1"/>
    <row r="767" ht="186.75" customHeight="1"/>
    <row r="768" ht="186.75" customHeight="1"/>
    <row r="769" ht="186.75" customHeight="1"/>
    <row r="770" ht="186.75" customHeight="1"/>
    <row r="771" ht="186.75" customHeight="1"/>
    <row r="772" ht="186.75" customHeight="1"/>
    <row r="773" ht="186.75" customHeight="1"/>
    <row r="774" ht="186.75" customHeight="1"/>
    <row r="775" ht="186.75" customHeight="1"/>
    <row r="776" ht="186.75" customHeight="1"/>
    <row r="777" ht="186.75" customHeight="1"/>
    <row r="778" ht="186.75" customHeight="1"/>
    <row r="779" ht="186.75" customHeight="1"/>
    <row r="780" ht="186.75" customHeight="1"/>
    <row r="781" ht="186.75" customHeight="1"/>
    <row r="782" ht="186.75" customHeight="1"/>
    <row r="783" ht="186.75" customHeight="1"/>
    <row r="967" ht="399" customHeight="1"/>
    <row r="968" ht="399" customHeight="1"/>
    <row r="969" ht="399" customHeight="1"/>
    <row r="970" ht="399" customHeight="1"/>
    <row r="971" ht="399" customHeight="1"/>
    <row r="972" ht="399" customHeight="1"/>
    <row r="973" ht="399" customHeight="1"/>
    <row r="974" ht="399" customHeight="1"/>
    <row r="975" ht="399" customHeight="1"/>
    <row r="976" ht="399" customHeight="1"/>
    <row r="977" ht="399" customHeight="1"/>
    <row r="978" ht="399" customHeight="1"/>
    <row r="979" ht="399" customHeight="1"/>
    <row r="980" ht="399" customHeight="1"/>
    <row r="981" ht="399" customHeight="1"/>
    <row r="982" ht="399" customHeight="1"/>
    <row r="983" ht="399" customHeight="1"/>
    <row r="988" ht="278.25" customHeight="1"/>
    <row r="989" ht="278.25" customHeight="1"/>
    <row r="990" ht="278.25" customHeight="1"/>
    <row r="991" ht="278.25" customHeight="1"/>
    <row r="992" ht="278.25" customHeight="1"/>
    <row r="993" spans="1:29" ht="278.25" customHeight="1"/>
    <row r="994" spans="1:29" ht="278.25" customHeight="1"/>
    <row r="995" spans="1:29" ht="278.25" customHeight="1"/>
    <row r="996" spans="1:29" ht="278.25" customHeight="1"/>
    <row r="997" spans="1:29" ht="278.25" customHeight="1"/>
    <row r="998" spans="1:29" ht="278.25" customHeight="1"/>
    <row r="999" spans="1:29" ht="278.25" customHeight="1"/>
    <row r="1000" spans="1:29" ht="278.25" customHeight="1"/>
    <row r="1001" spans="1:29" ht="278.25" customHeight="1"/>
    <row r="1002" spans="1:29" ht="278.25" customHeight="1">
      <c r="A1002" s="30"/>
      <c r="B1002" s="30"/>
      <c r="C1002" s="30"/>
      <c r="D1002" s="30"/>
      <c r="E1002" s="30"/>
      <c r="F1002" s="30"/>
      <c r="G1002" s="30"/>
      <c r="H1002" s="30"/>
      <c r="I1002" s="323"/>
      <c r="J1002" s="30"/>
      <c r="K1002" s="323"/>
      <c r="L1002" s="323"/>
      <c r="M1002" s="30"/>
      <c r="O1002" s="30"/>
      <c r="P1002" s="30"/>
      <c r="Q1002" s="30"/>
      <c r="R1002" s="30"/>
      <c r="S1002" s="30"/>
      <c r="T1002" s="30"/>
      <c r="U1002" s="30"/>
      <c r="V1002" s="30"/>
      <c r="W1002" s="30"/>
      <c r="X1002" s="30"/>
      <c r="Y1002" s="30"/>
      <c r="Z1002" s="30"/>
      <c r="AA1002" s="30"/>
      <c r="AB1002" s="30"/>
      <c r="AC1002" s="30"/>
    </row>
    <row r="1003" spans="1:29" ht="278.25" customHeight="1">
      <c r="A1003" s="30"/>
      <c r="B1003" s="30"/>
      <c r="C1003" s="30"/>
      <c r="D1003" s="30" t="s">
        <v>263</v>
      </c>
      <c r="E1003" s="30"/>
      <c r="F1003" s="30"/>
      <c r="G1003" s="30"/>
      <c r="H1003" s="30"/>
      <c r="I1003" s="323"/>
      <c r="J1003" s="30"/>
      <c r="K1003" s="323"/>
      <c r="L1003" s="323"/>
      <c r="M1003" s="30"/>
      <c r="O1003" s="30"/>
      <c r="P1003" s="30"/>
      <c r="Q1003" s="30"/>
      <c r="R1003" s="30"/>
      <c r="S1003" s="30"/>
      <c r="T1003" s="30"/>
      <c r="U1003" s="30"/>
      <c r="V1003" s="30"/>
      <c r="W1003" s="30"/>
      <c r="X1003" s="30"/>
      <c r="Y1003" s="30"/>
      <c r="Z1003" s="30"/>
      <c r="AA1003" s="30"/>
      <c r="AB1003" s="30"/>
      <c r="AC1003" s="30"/>
    </row>
    <row r="1004" spans="1:29" ht="278.25" customHeight="1">
      <c r="A1004" s="30"/>
      <c r="B1004" s="30" t="s">
        <v>261</v>
      </c>
      <c r="C1004" s="30"/>
      <c r="D1004" s="30"/>
      <c r="E1004" s="30"/>
      <c r="F1004" s="30"/>
      <c r="G1004" s="30"/>
      <c r="H1004" s="30"/>
      <c r="I1004" s="323"/>
      <c r="J1004" s="30"/>
      <c r="K1004" s="323"/>
      <c r="L1004" s="323"/>
      <c r="M1004" s="30"/>
      <c r="N1004" s="30"/>
      <c r="O1004" s="30"/>
      <c r="P1004" s="30"/>
      <c r="Q1004" s="30"/>
      <c r="R1004" s="30"/>
      <c r="S1004" s="30"/>
      <c r="T1004" s="30"/>
      <c r="U1004" s="30"/>
      <c r="V1004" s="30"/>
      <c r="W1004" s="30"/>
      <c r="X1004" s="30"/>
      <c r="Y1004" s="30"/>
      <c r="Z1004" s="30"/>
      <c r="AA1004" s="30"/>
      <c r="AB1004" s="30"/>
      <c r="AC1004" s="30"/>
    </row>
    <row r="1005" spans="1:29" ht="278.25" customHeight="1">
      <c r="A1005" s="30"/>
      <c r="B1005" s="30"/>
      <c r="C1005" s="30"/>
      <c r="D1005" s="30"/>
      <c r="E1005" s="30"/>
      <c r="F1005" s="30"/>
      <c r="G1005" s="30"/>
      <c r="H1005" s="30"/>
      <c r="I1005" s="323"/>
      <c r="J1005" s="30"/>
      <c r="K1005" s="323"/>
      <c r="L1005" s="323"/>
      <c r="M1005" s="30"/>
      <c r="N1005" s="30"/>
      <c r="O1005" s="30"/>
      <c r="P1005" s="30"/>
      <c r="Q1005" s="30"/>
      <c r="R1005" s="30"/>
      <c r="S1005" s="30"/>
      <c r="T1005" s="30"/>
      <c r="U1005" s="30"/>
      <c r="V1005" s="30"/>
      <c r="W1005" s="30"/>
      <c r="X1005" s="30"/>
      <c r="Y1005" s="30"/>
      <c r="Z1005" s="30"/>
      <c r="AA1005" s="30"/>
      <c r="AB1005" s="30"/>
      <c r="AC1005" s="30"/>
    </row>
    <row r="1006" spans="1:29" ht="19.5" customHeight="1">
      <c r="A1006" s="30"/>
      <c r="B1006" s="446" t="s">
        <v>29</v>
      </c>
      <c r="C1006" s="594">
        <v>41671</v>
      </c>
      <c r="D1006" s="595"/>
      <c r="E1006" s="595"/>
      <c r="F1006" s="595"/>
      <c r="G1006" s="595"/>
      <c r="H1006" s="595"/>
      <c r="I1006" s="595"/>
      <c r="J1006" s="595"/>
      <c r="K1006" s="595"/>
      <c r="L1006" s="595"/>
      <c r="M1006" s="30"/>
      <c r="N1006" s="30"/>
      <c r="O1006" s="30"/>
      <c r="P1006" s="30"/>
      <c r="Q1006" s="30"/>
      <c r="R1006" s="30"/>
      <c r="S1006" s="30"/>
      <c r="T1006" s="30"/>
      <c r="U1006" s="30"/>
      <c r="V1006" s="30"/>
      <c r="W1006" s="30"/>
      <c r="X1006" s="30"/>
      <c r="Y1006" s="30"/>
      <c r="Z1006" s="30"/>
      <c r="AA1006" s="30"/>
      <c r="AB1006" s="30"/>
      <c r="AC1006" s="30"/>
    </row>
    <row r="1007" spans="1:29" ht="19.5" hidden="1" customHeight="1">
      <c r="A1007" s="30"/>
      <c r="B1007" s="446"/>
      <c r="C1007" s="453"/>
      <c r="D1007" s="453"/>
      <c r="E1007" s="453"/>
      <c r="F1007" s="453"/>
      <c r="G1007" s="453"/>
      <c r="H1007" s="453"/>
      <c r="I1007" s="453"/>
      <c r="J1007" s="453"/>
      <c r="K1007" s="453"/>
      <c r="L1007" s="453"/>
      <c r="M1007" s="30"/>
      <c r="N1007" s="30"/>
      <c r="O1007" s="30"/>
      <c r="P1007" s="30"/>
      <c r="Q1007" s="30"/>
      <c r="R1007" s="30"/>
      <c r="S1007" s="30"/>
      <c r="T1007" s="30"/>
      <c r="U1007" s="30"/>
      <c r="V1007" s="30"/>
      <c r="W1007" s="30"/>
      <c r="X1007" s="30"/>
      <c r="Y1007" s="30"/>
      <c r="Z1007" s="30"/>
      <c r="AA1007" s="30"/>
      <c r="AB1007" s="30"/>
      <c r="AC1007" s="30"/>
    </row>
    <row r="1008" spans="1:29" ht="19.5" hidden="1" customHeight="1">
      <c r="A1008" s="30"/>
      <c r="B1008" s="446" t="s">
        <v>30</v>
      </c>
      <c r="C1008" s="596">
        <v>0.375</v>
      </c>
      <c r="D1008" s="597"/>
      <c r="E1008" s="597"/>
      <c r="F1008" s="597"/>
      <c r="G1008" s="597"/>
      <c r="H1008" s="597"/>
      <c r="I1008" s="597"/>
      <c r="J1008" s="597"/>
      <c r="K1008" s="597"/>
      <c r="L1008" s="597"/>
      <c r="M1008" s="30"/>
      <c r="N1008" s="30"/>
      <c r="O1008" s="30"/>
      <c r="P1008" s="30"/>
      <c r="Q1008" s="30"/>
      <c r="R1008" s="30"/>
      <c r="S1008" s="30"/>
      <c r="T1008" s="30"/>
      <c r="U1008" s="30"/>
      <c r="V1008" s="30"/>
      <c r="W1008" s="30"/>
      <c r="X1008" s="30"/>
      <c r="Y1008" s="30"/>
      <c r="Z1008" s="30"/>
      <c r="AA1008" s="30"/>
      <c r="AB1008" s="30"/>
      <c r="AC1008" s="30"/>
    </row>
    <row r="1009" spans="1:29" ht="19.5" hidden="1" customHeight="1">
      <c r="A1009" s="30"/>
      <c r="B1009" s="446"/>
      <c r="C1009" s="451"/>
      <c r="D1009" s="451"/>
      <c r="E1009" s="451"/>
      <c r="F1009" s="451"/>
      <c r="G1009" s="451"/>
      <c r="H1009" s="451"/>
      <c r="I1009" s="451"/>
      <c r="J1009" s="451"/>
      <c r="K1009" s="451"/>
      <c r="L1009" s="451"/>
      <c r="M1009" s="30"/>
      <c r="N1009" s="30"/>
      <c r="O1009" s="30"/>
      <c r="P1009" s="30"/>
      <c r="Q1009" s="30"/>
      <c r="R1009" s="30"/>
      <c r="S1009" s="30"/>
      <c r="T1009" s="30"/>
      <c r="U1009" s="30"/>
      <c r="V1009" s="30"/>
      <c r="W1009" s="30"/>
      <c r="X1009" s="30"/>
      <c r="Y1009" s="30"/>
      <c r="Z1009" s="30"/>
      <c r="AA1009" s="30"/>
      <c r="AB1009" s="30"/>
      <c r="AC1009" s="30"/>
    </row>
    <row r="1010" spans="1:29" ht="19.5" hidden="1" customHeight="1">
      <c r="A1010" s="30"/>
      <c r="B1010" s="446" t="s">
        <v>31</v>
      </c>
      <c r="C1010" s="598">
        <v>41680</v>
      </c>
      <c r="D1010" s="599"/>
      <c r="E1010" s="599"/>
      <c r="F1010" s="599"/>
      <c r="G1010" s="599"/>
      <c r="H1010" s="599"/>
      <c r="I1010" s="599"/>
      <c r="J1010" s="599"/>
      <c r="K1010" s="599"/>
      <c r="L1010" s="599"/>
      <c r="M1010" s="30"/>
      <c r="N1010" s="30"/>
      <c r="O1010" s="30"/>
      <c r="P1010" s="30"/>
      <c r="Q1010" s="30"/>
      <c r="R1010" s="30"/>
      <c r="S1010" s="30"/>
      <c r="T1010" s="30"/>
      <c r="U1010" s="30"/>
      <c r="V1010" s="30"/>
      <c r="W1010" s="30"/>
      <c r="X1010" s="30"/>
      <c r="Y1010" s="30"/>
      <c r="Z1010" s="30"/>
      <c r="AA1010" s="30"/>
      <c r="AB1010" s="30"/>
      <c r="AC1010" s="30"/>
    </row>
    <row r="1011" spans="1:29" ht="19.5" hidden="1" customHeight="1">
      <c r="A1011" s="30"/>
      <c r="B1011" s="446"/>
      <c r="C1011" s="451"/>
      <c r="D1011" s="451"/>
      <c r="E1011" s="451"/>
      <c r="F1011" s="451"/>
      <c r="G1011" s="451"/>
      <c r="H1011" s="451"/>
      <c r="I1011" s="451"/>
      <c r="J1011" s="451"/>
      <c r="K1011" s="451"/>
      <c r="L1011" s="451"/>
      <c r="M1011" s="30"/>
      <c r="N1011" s="30"/>
      <c r="O1011" s="30"/>
      <c r="P1011" s="30"/>
      <c r="Q1011" s="30"/>
      <c r="R1011" s="30"/>
      <c r="S1011" s="30"/>
      <c r="T1011" s="30"/>
      <c r="U1011" s="30"/>
      <c r="V1011" s="30"/>
      <c r="W1011" s="30"/>
      <c r="X1011" s="30"/>
      <c r="Y1011" s="30"/>
      <c r="Z1011" s="30"/>
      <c r="AA1011" s="30"/>
      <c r="AB1011" s="30"/>
      <c r="AC1011" s="30"/>
    </row>
    <row r="1012" spans="1:29" ht="19.5" hidden="1" customHeight="1">
      <c r="A1012" s="30"/>
      <c r="B1012" s="446" t="s">
        <v>32</v>
      </c>
      <c r="C1012" s="596">
        <v>0.54166666666666663</v>
      </c>
      <c r="D1012" s="597"/>
      <c r="E1012" s="597"/>
      <c r="F1012" s="597"/>
      <c r="G1012" s="597"/>
      <c r="H1012" s="597"/>
      <c r="I1012" s="597"/>
      <c r="J1012" s="597"/>
      <c r="K1012" s="597"/>
      <c r="L1012" s="597"/>
      <c r="M1012" s="30"/>
      <c r="N1012" s="30"/>
      <c r="O1012" s="30"/>
      <c r="P1012" s="30"/>
      <c r="Q1012" s="30"/>
      <c r="R1012" s="30"/>
      <c r="S1012" s="30"/>
      <c r="T1012" s="30"/>
      <c r="U1012" s="30"/>
      <c r="V1012" s="30"/>
      <c r="W1012" s="30"/>
      <c r="X1012" s="30"/>
      <c r="Y1012" s="30"/>
      <c r="Z1012" s="30"/>
      <c r="AA1012" s="30"/>
      <c r="AB1012" s="30"/>
      <c r="AC1012" s="30"/>
    </row>
    <row r="1013" spans="1:29" ht="19.5" hidden="1" customHeight="1">
      <c r="A1013" s="30"/>
      <c r="B1013" s="30"/>
      <c r="C1013" s="30"/>
      <c r="D1013" s="30"/>
      <c r="E1013" s="30"/>
      <c r="F1013" s="30"/>
      <c r="G1013" s="30"/>
      <c r="H1013" s="30"/>
      <c r="I1013" s="323"/>
      <c r="J1013" s="30"/>
      <c r="K1013" s="323"/>
      <c r="L1013" s="323"/>
      <c r="M1013" s="30"/>
      <c r="N1013" s="30"/>
      <c r="O1013" s="30"/>
      <c r="P1013" s="30"/>
      <c r="Q1013" s="30"/>
      <c r="R1013" s="30"/>
      <c r="S1013" s="30"/>
      <c r="T1013" s="30"/>
      <c r="U1013" s="30"/>
      <c r="V1013" s="30"/>
      <c r="W1013" s="30"/>
      <c r="X1013" s="30"/>
      <c r="Y1013" s="30"/>
      <c r="Z1013" s="30"/>
      <c r="AA1013" s="30"/>
      <c r="AB1013" s="30"/>
      <c r="AC1013" s="30"/>
    </row>
    <row r="1014" spans="1:29" ht="19.5" hidden="1" customHeight="1">
      <c r="A1014" s="30"/>
      <c r="B1014" s="446" t="s">
        <v>262</v>
      </c>
      <c r="C1014" s="452">
        <f>O8</f>
        <v>1</v>
      </c>
      <c r="D1014" s="30"/>
      <c r="E1014" s="30"/>
      <c r="F1014" s="30"/>
      <c r="G1014" s="30"/>
      <c r="H1014" s="30"/>
      <c r="I1014" s="323"/>
      <c r="J1014" s="30"/>
      <c r="K1014" s="323"/>
      <c r="L1014" s="323"/>
      <c r="M1014" s="30"/>
      <c r="N1014" s="30"/>
      <c r="O1014" s="30"/>
      <c r="P1014" s="30"/>
      <c r="Q1014" s="30"/>
      <c r="R1014" s="30"/>
      <c r="S1014" s="30"/>
      <c r="T1014" s="30"/>
      <c r="U1014" s="30"/>
      <c r="V1014" s="30"/>
      <c r="W1014" s="30"/>
      <c r="X1014" s="30"/>
      <c r="Y1014" s="30"/>
      <c r="Z1014" s="30"/>
      <c r="AA1014" s="30"/>
      <c r="AB1014" s="30"/>
      <c r="AC1014" s="30"/>
    </row>
    <row r="1015" spans="1:29" ht="19.5" hidden="1" customHeight="1">
      <c r="A1015" s="30"/>
      <c r="B1015" s="446"/>
      <c r="C1015" s="452"/>
      <c r="D1015" s="30"/>
      <c r="E1015" s="30" t="s">
        <v>265</v>
      </c>
      <c r="F1015" s="30"/>
      <c r="G1015" s="30"/>
      <c r="H1015" s="30"/>
      <c r="I1015" s="323"/>
      <c r="J1015" s="30"/>
      <c r="K1015" s="323"/>
      <c r="L1015" s="323"/>
      <c r="M1015" s="30"/>
      <c r="N1015" s="30"/>
      <c r="O1015" s="30"/>
      <c r="P1015" s="30"/>
      <c r="Q1015" s="30"/>
      <c r="R1015" s="30"/>
      <c r="S1015" s="30"/>
      <c r="T1015" s="30"/>
      <c r="U1015" s="30"/>
      <c r="V1015" s="30"/>
      <c r="W1015" s="30"/>
      <c r="X1015" s="30"/>
      <c r="Y1015" s="30"/>
      <c r="Z1015" s="30"/>
      <c r="AA1015" s="30"/>
      <c r="AB1015" s="30"/>
      <c r="AC1015" s="30"/>
    </row>
    <row r="1016" spans="1:29" ht="96" hidden="1" customHeight="1">
      <c r="A1016" s="30"/>
      <c r="B1016" s="456" t="s">
        <v>272</v>
      </c>
      <c r="C1016" s="456"/>
      <c r="D1016" s="456"/>
      <c r="E1016" s="456" t="s">
        <v>266</v>
      </c>
      <c r="F1016" s="456"/>
      <c r="G1016" s="456" t="s">
        <v>267</v>
      </c>
      <c r="H1016" s="456"/>
      <c r="I1016" s="458" t="s">
        <v>268</v>
      </c>
      <c r="J1016" s="456"/>
      <c r="K1016" s="323"/>
      <c r="L1016" s="323"/>
      <c r="M1016" s="30"/>
      <c r="N1016" s="30"/>
      <c r="O1016" s="30"/>
      <c r="P1016" s="30" t="s">
        <v>269</v>
      </c>
      <c r="Q1016" s="30"/>
      <c r="R1016" s="30"/>
      <c r="S1016" s="30"/>
      <c r="T1016" s="30"/>
      <c r="U1016" s="30"/>
      <c r="V1016" s="30"/>
      <c r="W1016" s="30"/>
      <c r="X1016" s="30"/>
      <c r="Y1016" s="30"/>
      <c r="Z1016" s="30"/>
      <c r="AA1016" s="30"/>
      <c r="AB1016" s="30"/>
      <c r="AC1016" s="30"/>
    </row>
    <row r="1017" spans="1:29" ht="19.5" hidden="1" customHeight="1">
      <c r="A1017" s="30"/>
      <c r="B1017" s="456" t="s">
        <v>262</v>
      </c>
      <c r="C1017" s="455">
        <v>3</v>
      </c>
      <c r="D1017" s="455" t="s">
        <v>270</v>
      </c>
      <c r="E1017" s="455">
        <v>3</v>
      </c>
      <c r="F1017" s="455"/>
      <c r="G1017" s="455">
        <v>0</v>
      </c>
      <c r="H1017" s="455"/>
      <c r="I1017" s="455">
        <v>3</v>
      </c>
      <c r="J1017" s="456"/>
      <c r="K1017" s="323"/>
      <c r="L1017" s="323"/>
      <c r="M1017" s="30">
        <v>2</v>
      </c>
      <c r="N1017" s="30"/>
      <c r="O1017" s="30"/>
      <c r="P1017" s="30">
        <f t="shared" ref="P1017:P1025" si="0">IF(0.2*E1017*T1017+G1017*0.4*T1017+0.4+I1017*0.4*T1017&gt;N1019,0,0.2*E1017*T1017+G1017*0.4*T1017+0.4+I1017*0.4*T1017)</f>
        <v>50.800000000000011</v>
      </c>
      <c r="Q1017" s="30"/>
      <c r="R1017" s="30" t="str">
        <f>VLOOKUP(Reisedaten!$M1017,Auslandsreisepauschalen!$A$6:$G$240,2)</f>
        <v>Deutschland</v>
      </c>
      <c r="S1017" s="30"/>
      <c r="T1017" s="30">
        <f>VLOOKUP(Reisedaten!$M1017,Auslandsreisepauschalen!$A$8:$G$237,4)</f>
        <v>28</v>
      </c>
      <c r="U1017" s="30">
        <f>VLOOKUP(Reisedaten!$M1017,Auslandsreisepauschalen!$A$8:$G$237,5)</f>
        <v>14</v>
      </c>
      <c r="V1017" s="30"/>
      <c r="W1017" s="30"/>
      <c r="X1017" s="30"/>
      <c r="Y1017" s="30"/>
      <c r="Z1017" s="30"/>
      <c r="AA1017" s="30"/>
      <c r="AB1017" s="30"/>
      <c r="AC1017" s="30"/>
    </row>
    <row r="1018" spans="1:29" ht="19.5" hidden="1" customHeight="1">
      <c r="A1018" s="30"/>
      <c r="B1018" s="456"/>
      <c r="C1018" s="455"/>
      <c r="D1018" s="455"/>
      <c r="E1018" s="455"/>
      <c r="F1018" s="455"/>
      <c r="G1018" s="455"/>
      <c r="H1018" s="455"/>
      <c r="I1018" s="459"/>
      <c r="J1018" s="456"/>
      <c r="K1018" s="323"/>
      <c r="L1018" s="323"/>
      <c r="M1018" s="30"/>
      <c r="N1018" s="30" t="s">
        <v>264</v>
      </c>
      <c r="O1018" s="30"/>
      <c r="P1018" s="30">
        <f t="shared" si="0"/>
        <v>0</v>
      </c>
      <c r="Q1018" s="30"/>
      <c r="R1018" s="30"/>
      <c r="S1018" s="30"/>
      <c r="T1018" s="30"/>
      <c r="U1018" s="30"/>
      <c r="V1018" s="30"/>
      <c r="W1018" s="30"/>
      <c r="X1018" s="30"/>
      <c r="Y1018" s="30"/>
      <c r="Z1018" s="30"/>
      <c r="AA1018" s="30"/>
      <c r="AB1018" s="30"/>
      <c r="AC1018" s="30"/>
    </row>
    <row r="1019" spans="1:29" ht="19.5" hidden="1" customHeight="1">
      <c r="A1019" s="30"/>
      <c r="B1019" s="456" t="s">
        <v>262</v>
      </c>
      <c r="C1019" s="455">
        <v>3</v>
      </c>
      <c r="D1019" s="455"/>
      <c r="E1019" s="455">
        <v>2</v>
      </c>
      <c r="F1019" s="455"/>
      <c r="G1019" s="455">
        <v>3</v>
      </c>
      <c r="H1019" s="455"/>
      <c r="I1019" s="455">
        <v>3</v>
      </c>
      <c r="J1019" s="456"/>
      <c r="K1019" s="323"/>
      <c r="L1019" s="323"/>
      <c r="M1019" s="30">
        <v>17</v>
      </c>
      <c r="N1019" s="454">
        <f>(C1017-1)*T1017+U1017*1</f>
        <v>70</v>
      </c>
      <c r="O1019" s="30"/>
      <c r="P1019" s="30">
        <f t="shared" si="0"/>
        <v>134.80000000000001</v>
      </c>
      <c r="Q1019" s="30"/>
      <c r="R1019" s="30" t="str">
        <f>VLOOKUP(Reisedaten!$M1019,Auslandsreisepauschalen!$A$8:$G$237,2)</f>
        <v>Bahrain</v>
      </c>
      <c r="S1019" s="30"/>
      <c r="T1019" s="30">
        <f>VLOOKUP(Reisedaten!$M1019,Auslandsreisepauschalen!$A$8:$G$237,4)</f>
        <v>48</v>
      </c>
      <c r="U1019" s="30">
        <f>VLOOKUP(Reisedaten!$M1019,Auslandsreisepauschalen!$A$8:$G$237,5)</f>
        <v>32</v>
      </c>
      <c r="V1019" s="30"/>
      <c r="W1019" s="30"/>
      <c r="X1019" s="30"/>
      <c r="Y1019" s="30"/>
      <c r="Z1019" s="30"/>
      <c r="AA1019" s="30"/>
      <c r="AB1019" s="30"/>
      <c r="AC1019" s="30"/>
    </row>
    <row r="1020" spans="1:29" ht="19.5" hidden="1" customHeight="1">
      <c r="A1020" s="30"/>
      <c r="B1020" s="456"/>
      <c r="C1020" s="455"/>
      <c r="D1020" s="455"/>
      <c r="E1020" s="455"/>
      <c r="F1020" s="455"/>
      <c r="G1020" s="455"/>
      <c r="H1020" s="455"/>
      <c r="I1020" s="455"/>
      <c r="J1020" s="456"/>
      <c r="K1020" s="323"/>
      <c r="L1020" s="323"/>
      <c r="M1020" s="30"/>
      <c r="N1020" s="30"/>
      <c r="O1020" s="30"/>
      <c r="P1020" s="30">
        <f t="shared" si="0"/>
        <v>0</v>
      </c>
      <c r="Q1020" s="30"/>
      <c r="R1020" s="30"/>
      <c r="S1020" s="30"/>
      <c r="T1020" s="30"/>
      <c r="U1020" s="30"/>
      <c r="V1020" s="30"/>
      <c r="W1020" s="30"/>
      <c r="X1020" s="30"/>
      <c r="Y1020" s="30"/>
      <c r="Z1020" s="30"/>
      <c r="AA1020" s="30"/>
      <c r="AB1020" s="30"/>
      <c r="AC1020" s="30"/>
    </row>
    <row r="1021" spans="1:29" ht="19.5" hidden="1" customHeight="1">
      <c r="A1021" s="30"/>
      <c r="B1021" s="456" t="s">
        <v>262</v>
      </c>
      <c r="C1021" s="455">
        <v>3</v>
      </c>
      <c r="D1021" s="455"/>
      <c r="E1021" s="455"/>
      <c r="F1021" s="455"/>
      <c r="G1021" s="455">
        <v>3</v>
      </c>
      <c r="H1021" s="455"/>
      <c r="I1021" s="455">
        <v>3</v>
      </c>
      <c r="J1021" s="456"/>
      <c r="K1021" s="323"/>
      <c r="L1021" s="323"/>
      <c r="M1021" s="30">
        <v>5</v>
      </c>
      <c r="N1021" s="454">
        <f>IF(N1023&gt;0,C1019*T1019,T1019*(C1019-1)+U1019)</f>
        <v>144</v>
      </c>
      <c r="O1021" s="30"/>
      <c r="P1021" s="30">
        <f t="shared" si="0"/>
        <v>106.00000000000003</v>
      </c>
      <c r="Q1021" s="30"/>
      <c r="R1021" s="30" t="str">
        <f>VLOOKUP(Reisedaten!$M1021,Auslandsreisepauschalen!$A$6:$G$240,2)</f>
        <v>Äthiopien</v>
      </c>
      <c r="S1021" s="30"/>
      <c r="T1021" s="30">
        <f>VLOOKUP(Reisedaten!$M1021,Auslandsreisepauschalen!$A$6:$G$240,4)</f>
        <v>44</v>
      </c>
      <c r="U1021" s="30">
        <f>VLOOKUP(Reisedaten!$M1021,Auslandsreisepauschalen!$A$6:$G$240,5)</f>
        <v>29</v>
      </c>
      <c r="V1021" s="30"/>
      <c r="W1021" s="30"/>
      <c r="X1021" s="30"/>
      <c r="Y1021" s="30"/>
      <c r="Z1021" s="30"/>
      <c r="AA1021" s="30"/>
      <c r="AB1021" s="30"/>
      <c r="AC1021" s="30"/>
    </row>
    <row r="1022" spans="1:29" ht="19.5" hidden="1" customHeight="1">
      <c r="A1022" s="30"/>
      <c r="B1022" s="456"/>
      <c r="C1022" s="455"/>
      <c r="D1022" s="455"/>
      <c r="E1022" s="455"/>
      <c r="F1022" s="455"/>
      <c r="G1022" s="455"/>
      <c r="H1022" s="455"/>
      <c r="I1022" s="455"/>
      <c r="J1022" s="456"/>
      <c r="K1022" s="323"/>
      <c r="L1022" s="323"/>
      <c r="M1022" s="30"/>
      <c r="N1022" s="454"/>
      <c r="O1022" s="30"/>
      <c r="P1022" s="30">
        <f t="shared" si="0"/>
        <v>0</v>
      </c>
      <c r="Q1022" s="30"/>
      <c r="R1022" s="30"/>
      <c r="S1022" s="30"/>
      <c r="T1022" s="30"/>
      <c r="U1022" s="30"/>
      <c r="V1022" s="30"/>
      <c r="W1022" s="30"/>
      <c r="X1022" s="30"/>
      <c r="Y1022" s="30"/>
      <c r="Z1022" s="30"/>
      <c r="AA1022" s="30"/>
      <c r="AB1022" s="30"/>
      <c r="AC1022" s="30"/>
    </row>
    <row r="1023" spans="1:29" ht="19.5" hidden="1" customHeight="1">
      <c r="A1023" s="30"/>
      <c r="B1023" s="456" t="s">
        <v>262</v>
      </c>
      <c r="C1023" s="455">
        <v>1</v>
      </c>
      <c r="D1023" s="455"/>
      <c r="E1023" s="455">
        <v>3</v>
      </c>
      <c r="F1023" s="455"/>
      <c r="G1023" s="455">
        <v>3</v>
      </c>
      <c r="H1023" s="455"/>
      <c r="I1023" s="455">
        <v>3</v>
      </c>
      <c r="J1023" s="456"/>
      <c r="K1023" s="323"/>
      <c r="L1023" s="323"/>
      <c r="M1023" s="30">
        <v>6</v>
      </c>
      <c r="N1023" s="454">
        <f>IF(C1021&gt;0,IF(N1025&gt;0,C1021*T1021,T1021*(C1021-1)+U1021),0)</f>
        <v>132</v>
      </c>
      <c r="O1023" s="30"/>
      <c r="P1023" s="30">
        <f t="shared" si="0"/>
        <v>0</v>
      </c>
      <c r="Q1023" s="30"/>
      <c r="R1023" s="30" t="str">
        <f>VLOOKUP(Reisedaten!$M1023,Auslandsreisepauschalen!$A$6:$G$240,2)</f>
        <v>Äquatorialguinea</v>
      </c>
      <c r="S1023" s="30"/>
      <c r="T1023" s="30">
        <f>VLOOKUP(Reisedaten!$M1023,Auslandsreisepauschalen!$A$6:$G$240,4)</f>
        <v>42</v>
      </c>
      <c r="U1023" s="30">
        <f>VLOOKUP(Reisedaten!$M1023,Auslandsreisepauschalen!$A$6:$G$240,5)</f>
        <v>28</v>
      </c>
      <c r="V1023" s="30"/>
      <c r="W1023" s="30"/>
      <c r="X1023" s="30"/>
      <c r="Y1023" s="30"/>
      <c r="Z1023" s="30"/>
      <c r="AA1023" s="30"/>
      <c r="AB1023" s="30"/>
      <c r="AC1023" s="30"/>
    </row>
    <row r="1024" spans="1:29" ht="19.5" hidden="1" customHeight="1">
      <c r="A1024" s="30"/>
      <c r="B1024" s="456"/>
      <c r="C1024" s="455"/>
      <c r="D1024" s="455"/>
      <c r="E1024" s="455"/>
      <c r="F1024" s="455"/>
      <c r="G1024" s="455"/>
      <c r="H1024" s="455"/>
      <c r="I1024" s="455"/>
      <c r="J1024" s="456"/>
      <c r="K1024" s="323"/>
      <c r="L1024" s="323"/>
      <c r="M1024" s="30"/>
      <c r="N1024" s="454"/>
      <c r="O1024" s="30"/>
      <c r="P1024" s="30">
        <f t="shared" si="0"/>
        <v>0</v>
      </c>
      <c r="Q1024" s="30"/>
      <c r="R1024" s="30"/>
      <c r="S1024" s="30"/>
      <c r="T1024" s="30"/>
      <c r="U1024" s="30"/>
      <c r="V1024" s="30"/>
      <c r="W1024" s="30"/>
      <c r="X1024" s="30"/>
      <c r="Y1024" s="30"/>
      <c r="Z1024" s="30"/>
      <c r="AA1024" s="30"/>
      <c r="AB1024" s="30"/>
      <c r="AC1024" s="30"/>
    </row>
    <row r="1025" spans="1:29" ht="19.5" hidden="1" customHeight="1">
      <c r="A1025" s="30"/>
      <c r="B1025" s="456" t="s">
        <v>262</v>
      </c>
      <c r="C1025" s="455"/>
      <c r="D1025" s="455"/>
      <c r="E1025" s="455">
        <v>3</v>
      </c>
      <c r="F1025" s="455"/>
      <c r="G1025" s="455">
        <v>3</v>
      </c>
      <c r="H1025" s="455"/>
      <c r="I1025" s="455">
        <v>3</v>
      </c>
      <c r="J1025" s="456"/>
      <c r="K1025" s="323"/>
      <c r="L1025" s="323"/>
      <c r="M1025" s="30">
        <v>1</v>
      </c>
      <c r="N1025" s="454">
        <f>IF(C1023&gt;0,IF(N1027&gt;0,C1023*T1023,T1023*(C1023-1)+U1023),0)</f>
        <v>28</v>
      </c>
      <c r="O1025" s="30"/>
      <c r="P1025" s="30">
        <f t="shared" si="0"/>
        <v>0</v>
      </c>
      <c r="Q1025" s="30"/>
      <c r="R1025" s="30" t="str">
        <f>VLOOKUP(Reisedaten!$M1025,Auslandsreisepauschalen!$A$6:$G$240,2)</f>
        <v xml:space="preserve"> </v>
      </c>
      <c r="S1025" s="30"/>
      <c r="T1025" s="30">
        <f>VLOOKUP(Reisedaten!$M1025,Auslandsreisepauschalen!$A$6:$G$240,4)</f>
        <v>0</v>
      </c>
      <c r="U1025" s="30">
        <f>VLOOKUP(Reisedaten!$M1025,Auslandsreisepauschalen!$A$6:$G$240,5)</f>
        <v>0</v>
      </c>
      <c r="V1025" s="30"/>
      <c r="W1025" s="30"/>
      <c r="X1025" s="30"/>
      <c r="Y1025" s="30"/>
      <c r="Z1025" s="30"/>
      <c r="AA1025" s="30"/>
      <c r="AB1025" s="30"/>
      <c r="AC1025" s="30"/>
    </row>
    <row r="1026" spans="1:29" ht="19.5" hidden="1" customHeight="1">
      <c r="A1026" s="30"/>
      <c r="B1026" s="456" t="s">
        <v>69</v>
      </c>
      <c r="C1026" s="456"/>
      <c r="D1026" s="456"/>
      <c r="E1026" s="456"/>
      <c r="F1026" s="456"/>
      <c r="G1026" s="456"/>
      <c r="H1026" s="456"/>
      <c r="I1026" s="455"/>
      <c r="J1026" s="456"/>
      <c r="K1026" s="323"/>
      <c r="L1026" s="323"/>
      <c r="M1026" s="30"/>
      <c r="N1026" s="454"/>
      <c r="O1026" s="30"/>
      <c r="P1026" s="30"/>
      <c r="Q1026" s="30"/>
      <c r="R1026" s="30"/>
      <c r="S1026" s="30"/>
      <c r="T1026" s="30"/>
      <c r="U1026" s="30"/>
      <c r="V1026" s="30"/>
      <c r="W1026" s="30"/>
      <c r="X1026" s="30"/>
      <c r="Y1026" s="30"/>
      <c r="Z1026" s="30"/>
      <c r="AA1026" s="30"/>
      <c r="AB1026" s="30"/>
      <c r="AC1026" s="30"/>
    </row>
    <row r="1027" spans="1:29" ht="19.5" hidden="1" customHeight="1">
      <c r="A1027" s="30"/>
      <c r="B1027" s="456"/>
      <c r="C1027" s="456">
        <f>SUM(C1017:C1025)</f>
        <v>10</v>
      </c>
      <c r="D1027" s="456"/>
      <c r="E1027" s="456"/>
      <c r="F1027" s="456"/>
      <c r="G1027" s="456"/>
      <c r="H1027" s="456"/>
      <c r="I1027" s="456"/>
      <c r="J1027" s="456"/>
      <c r="K1027" s="323"/>
      <c r="L1027" s="323"/>
      <c r="M1027" s="30"/>
      <c r="N1027" s="454">
        <f>IF(C1025&gt;0,T1025*(C1025-1)+U1025,0)</f>
        <v>0</v>
      </c>
      <c r="O1027" s="457"/>
      <c r="P1027" s="457">
        <f>SUM(P1017:P1025)</f>
        <v>291.60000000000002</v>
      </c>
      <c r="Q1027" s="30"/>
      <c r="R1027" s="30"/>
      <c r="S1027" s="30"/>
      <c r="T1027" s="30"/>
      <c r="U1027" s="30"/>
      <c r="V1027" s="30"/>
      <c r="W1027" s="30"/>
      <c r="X1027" s="30"/>
      <c r="Y1027" s="30"/>
      <c r="Z1027" s="30"/>
      <c r="AA1027" s="30"/>
      <c r="AB1027" s="30"/>
      <c r="AC1027" s="30"/>
    </row>
    <row r="1028" spans="1:29" ht="19.5" customHeight="1">
      <c r="A1028" s="30"/>
      <c r="B1028" s="456"/>
      <c r="C1028" s="456" t="str">
        <f>IF(C1014=C1027," ","Die Anzahl der Tage ist nicht korrekt!")</f>
        <v>Die Anzahl der Tage ist nicht korrekt!</v>
      </c>
      <c r="D1028" s="456"/>
      <c r="E1028" s="456" t="s">
        <v>271</v>
      </c>
      <c r="F1028" s="456"/>
      <c r="G1028" s="456"/>
      <c r="H1028" s="456"/>
      <c r="I1028" s="458"/>
      <c r="J1028" s="456"/>
      <c r="K1028" s="323"/>
      <c r="L1028" s="323"/>
      <c r="M1028" s="30"/>
      <c r="N1028" s="30"/>
      <c r="O1028" s="30"/>
      <c r="P1028" s="30"/>
      <c r="Q1028" s="30"/>
      <c r="R1028" s="30"/>
      <c r="S1028" s="30"/>
      <c r="T1028" s="30"/>
      <c r="U1028" s="30"/>
      <c r="V1028" s="30"/>
      <c r="W1028" s="30"/>
      <c r="X1028" s="30"/>
      <c r="Y1028" s="30"/>
      <c r="Z1028" s="30"/>
      <c r="AA1028" s="30"/>
      <c r="AB1028" s="30"/>
      <c r="AC1028" s="30"/>
    </row>
    <row r="1029" spans="1:29" ht="19.5" customHeight="1">
      <c r="A1029" s="30"/>
      <c r="B1029" s="30"/>
      <c r="C1029" s="30"/>
      <c r="D1029" s="30"/>
      <c r="E1029" s="30"/>
      <c r="F1029" s="30"/>
      <c r="G1029" s="30"/>
      <c r="H1029" s="30"/>
      <c r="I1029" s="323"/>
      <c r="J1029" s="30"/>
      <c r="K1029" s="323"/>
      <c r="L1029" s="323"/>
      <c r="M1029" s="30"/>
      <c r="N1029" s="457">
        <f>SUM(N1019:N1027)</f>
        <v>374</v>
      </c>
      <c r="O1029" s="30"/>
      <c r="P1029" s="30"/>
      <c r="Q1029" s="30"/>
      <c r="R1029" s="30"/>
      <c r="S1029" s="30"/>
      <c r="T1029" s="30"/>
      <c r="U1029" s="30"/>
      <c r="V1029" s="30"/>
      <c r="W1029" s="30"/>
      <c r="X1029" s="30"/>
      <c r="Y1029" s="30"/>
      <c r="Z1029" s="30"/>
      <c r="AA1029" s="30"/>
      <c r="AB1029" s="30"/>
      <c r="AC1029" s="30"/>
    </row>
    <row r="1030" spans="1:29" ht="19.5" customHeight="1">
      <c r="A1030" s="30"/>
      <c r="B1030" s="30"/>
      <c r="C1030" s="30"/>
      <c r="D1030" s="30"/>
      <c r="E1030" s="30"/>
      <c r="F1030" s="30"/>
      <c r="G1030" s="30"/>
      <c r="H1030" s="30"/>
      <c r="I1030" s="323"/>
      <c r="J1030" s="30"/>
      <c r="K1030" s="323"/>
      <c r="L1030" s="323"/>
      <c r="M1030" s="30"/>
      <c r="N1030" s="30"/>
      <c r="O1030" s="30"/>
      <c r="P1030" s="30"/>
      <c r="Q1030" s="30"/>
      <c r="R1030" s="30"/>
      <c r="S1030" s="30"/>
      <c r="T1030" s="30"/>
      <c r="U1030" s="30"/>
      <c r="V1030" s="30"/>
      <c r="W1030" s="30"/>
      <c r="X1030" s="30"/>
      <c r="Y1030" s="30"/>
      <c r="Z1030" s="30"/>
      <c r="AA1030" s="30"/>
      <c r="AB1030" s="30"/>
      <c r="AC1030" s="30"/>
    </row>
    <row r="1031" spans="1:29" ht="19.5" customHeight="1">
      <c r="A1031" s="30"/>
      <c r="B1031" s="30"/>
      <c r="C1031" s="30"/>
      <c r="D1031" s="30"/>
      <c r="E1031" s="30"/>
      <c r="F1031" s="30"/>
      <c r="G1031" s="30"/>
      <c r="H1031" s="30"/>
      <c r="I1031" s="323"/>
      <c r="J1031" s="30"/>
      <c r="K1031" s="323"/>
      <c r="L1031" s="323"/>
      <c r="M1031" s="30"/>
      <c r="N1031" s="30"/>
      <c r="O1031" s="30"/>
      <c r="P1031" s="30"/>
      <c r="Q1031" s="30"/>
      <c r="R1031" s="30"/>
      <c r="S1031" s="30"/>
      <c r="T1031" s="30"/>
      <c r="U1031" s="30"/>
      <c r="V1031" s="30"/>
      <c r="W1031" s="30"/>
      <c r="X1031" s="30"/>
      <c r="Y1031" s="30"/>
      <c r="Z1031" s="30"/>
      <c r="AA1031" s="30"/>
      <c r="AB1031" s="30"/>
      <c r="AC1031" s="30"/>
    </row>
    <row r="1032" spans="1:29" ht="19.5" customHeight="1">
      <c r="A1032" s="30"/>
      <c r="B1032" s="30"/>
      <c r="C1032" s="30"/>
      <c r="D1032" s="30"/>
      <c r="E1032" s="30"/>
      <c r="F1032" s="30"/>
      <c r="G1032" s="30"/>
      <c r="H1032" s="30"/>
      <c r="I1032" s="323"/>
      <c r="J1032" s="30"/>
      <c r="K1032" s="323"/>
      <c r="L1032" s="323"/>
      <c r="M1032" s="30"/>
      <c r="N1032" s="30"/>
      <c r="O1032" s="30"/>
      <c r="P1032" s="30"/>
      <c r="Q1032" s="30"/>
      <c r="R1032" s="30"/>
      <c r="S1032" s="30"/>
      <c r="T1032" s="30"/>
      <c r="U1032" s="30"/>
      <c r="V1032" s="30"/>
      <c r="W1032" s="30"/>
      <c r="X1032" s="30"/>
      <c r="Y1032" s="30"/>
      <c r="Z1032" s="30"/>
      <c r="AA1032" s="30"/>
      <c r="AB1032" s="30"/>
      <c r="AC1032" s="30"/>
    </row>
    <row r="1033" spans="1:29" ht="19.5" customHeight="1">
      <c r="A1033" s="30"/>
      <c r="B1033" s="30"/>
      <c r="C1033" s="30"/>
      <c r="D1033" s="30"/>
      <c r="E1033" s="30"/>
      <c r="F1033" s="30"/>
      <c r="G1033" s="30"/>
      <c r="H1033" s="30"/>
      <c r="I1033" s="323"/>
      <c r="J1033" s="30"/>
      <c r="K1033" s="323"/>
      <c r="L1033" s="323"/>
      <c r="M1033" s="30"/>
      <c r="N1033" s="30"/>
      <c r="O1033" s="30"/>
      <c r="P1033" s="30"/>
      <c r="Q1033" s="30"/>
      <c r="R1033" s="30"/>
      <c r="S1033" s="30"/>
      <c r="T1033" s="30"/>
      <c r="U1033" s="30"/>
      <c r="V1033" s="30"/>
      <c r="W1033" s="30"/>
      <c r="X1033" s="30"/>
      <c r="Y1033" s="30"/>
      <c r="Z1033" s="30"/>
      <c r="AA1033" s="30"/>
      <c r="AB1033" s="30"/>
      <c r="AC1033" s="30"/>
    </row>
    <row r="1034" spans="1:29" ht="19.5" customHeight="1">
      <c r="A1034" s="30"/>
      <c r="B1034" s="30"/>
      <c r="C1034" s="30"/>
      <c r="D1034" s="30"/>
      <c r="E1034" s="30"/>
      <c r="F1034" s="30"/>
      <c r="G1034" s="30"/>
      <c r="H1034" s="30"/>
      <c r="I1034" s="323"/>
      <c r="J1034" s="30"/>
      <c r="K1034" s="323"/>
      <c r="L1034" s="323"/>
      <c r="M1034" s="30"/>
      <c r="N1034" s="30"/>
      <c r="O1034" s="30"/>
      <c r="P1034" s="30"/>
      <c r="Q1034" s="30"/>
      <c r="R1034" s="30"/>
      <c r="S1034" s="30"/>
      <c r="T1034" s="30"/>
      <c r="U1034" s="30"/>
      <c r="V1034" s="30"/>
      <c r="W1034" s="30"/>
      <c r="X1034" s="30"/>
      <c r="Y1034" s="30"/>
      <c r="Z1034" s="30"/>
      <c r="AA1034" s="30"/>
      <c r="AB1034" s="30"/>
      <c r="AC1034" s="30"/>
    </row>
    <row r="1035" spans="1:29" ht="19.5" customHeight="1">
      <c r="A1035" s="30"/>
      <c r="B1035" s="30"/>
      <c r="C1035" s="30"/>
      <c r="D1035" s="30"/>
      <c r="E1035" s="30"/>
      <c r="F1035" s="30"/>
      <c r="G1035" s="30"/>
      <c r="H1035" s="30"/>
      <c r="I1035" s="323"/>
      <c r="J1035" s="30"/>
      <c r="K1035" s="323"/>
      <c r="L1035" s="323"/>
      <c r="M1035" s="30"/>
      <c r="N1035" s="30"/>
      <c r="O1035" s="30"/>
      <c r="P1035" s="30"/>
      <c r="Q1035" s="30"/>
      <c r="R1035" s="30"/>
      <c r="S1035" s="30"/>
      <c r="T1035" s="30"/>
      <c r="U1035" s="30"/>
      <c r="V1035" s="30"/>
      <c r="W1035" s="30"/>
      <c r="X1035" s="30"/>
      <c r="Y1035" s="30"/>
      <c r="Z1035" s="30"/>
      <c r="AA1035" s="30"/>
      <c r="AB1035" s="30"/>
      <c r="AC1035" s="30"/>
    </row>
    <row r="1036" spans="1:29" ht="19.5" customHeight="1">
      <c r="A1036" s="30"/>
      <c r="B1036" s="30"/>
      <c r="C1036" s="30"/>
      <c r="D1036" s="30"/>
      <c r="E1036" s="30"/>
      <c r="F1036" s="30"/>
      <c r="G1036" s="30"/>
      <c r="H1036" s="30"/>
      <c r="I1036" s="323"/>
      <c r="J1036" s="30"/>
      <c r="K1036" s="323"/>
      <c r="L1036" s="323"/>
      <c r="M1036" s="30"/>
      <c r="N1036" s="30"/>
      <c r="O1036" s="30"/>
      <c r="P1036" s="30"/>
      <c r="Q1036" s="30"/>
      <c r="R1036" s="30"/>
      <c r="S1036" s="30"/>
      <c r="T1036" s="30"/>
      <c r="U1036" s="30"/>
      <c r="V1036" s="30"/>
      <c r="W1036" s="30"/>
      <c r="X1036" s="30"/>
      <c r="Y1036" s="30"/>
      <c r="Z1036" s="30"/>
      <c r="AA1036" s="30"/>
      <c r="AB1036" s="30"/>
      <c r="AC1036" s="30"/>
    </row>
    <row r="1037" spans="1:29" ht="19.5" customHeight="1">
      <c r="A1037" s="30"/>
      <c r="B1037" s="30"/>
      <c r="C1037" s="30"/>
      <c r="D1037" s="30"/>
      <c r="E1037" s="30"/>
      <c r="F1037" s="30"/>
      <c r="G1037" s="30"/>
      <c r="H1037" s="30"/>
      <c r="I1037" s="323"/>
      <c r="J1037" s="30"/>
      <c r="K1037" s="323"/>
      <c r="L1037" s="323"/>
      <c r="M1037" s="30"/>
      <c r="N1037" s="30"/>
      <c r="O1037" s="30"/>
      <c r="P1037" s="30"/>
      <c r="Q1037" s="30"/>
      <c r="R1037" s="30"/>
      <c r="S1037" s="30"/>
      <c r="T1037" s="30"/>
      <c r="U1037" s="30"/>
      <c r="V1037" s="30"/>
      <c r="W1037" s="30"/>
      <c r="X1037" s="30"/>
      <c r="Y1037" s="30"/>
      <c r="Z1037" s="30"/>
      <c r="AA1037" s="30"/>
      <c r="AB1037" s="30"/>
      <c r="AC1037" s="30"/>
    </row>
    <row r="1038" spans="1:29" ht="19.5" customHeight="1">
      <c r="A1038" s="30"/>
      <c r="B1038" s="30"/>
      <c r="C1038" s="30"/>
      <c r="D1038" s="30"/>
      <c r="E1038" s="30"/>
      <c r="F1038" s="30"/>
      <c r="G1038" s="30"/>
      <c r="H1038" s="30"/>
      <c r="I1038" s="323"/>
      <c r="J1038" s="30"/>
      <c r="K1038" s="323"/>
      <c r="L1038" s="323"/>
      <c r="M1038" s="30"/>
      <c r="N1038" s="30"/>
      <c r="O1038" s="30"/>
      <c r="P1038" s="30"/>
      <c r="Q1038" s="30"/>
      <c r="R1038" s="30"/>
      <c r="S1038" s="30"/>
      <c r="T1038" s="30"/>
      <c r="U1038" s="30"/>
      <c r="V1038" s="30"/>
      <c r="W1038" s="30"/>
      <c r="X1038" s="30"/>
      <c r="Y1038" s="30"/>
      <c r="Z1038" s="30"/>
      <c r="AA1038" s="30"/>
      <c r="AB1038" s="30"/>
      <c r="AC1038" s="30"/>
    </row>
    <row r="1039" spans="1:29" ht="19.5" customHeight="1">
      <c r="A1039" s="30"/>
      <c r="B1039" s="30"/>
      <c r="C1039" s="30"/>
      <c r="D1039" s="30"/>
      <c r="E1039" s="30"/>
      <c r="F1039" s="30"/>
      <c r="G1039" s="30"/>
      <c r="H1039" s="30"/>
      <c r="I1039" s="323"/>
      <c r="J1039" s="30"/>
      <c r="K1039" s="323"/>
      <c r="L1039" s="323"/>
      <c r="M1039" s="30"/>
      <c r="N1039" s="30"/>
      <c r="O1039" s="30"/>
      <c r="P1039" s="30"/>
      <c r="Q1039" s="30"/>
      <c r="R1039" s="30"/>
      <c r="S1039" s="30"/>
      <c r="T1039" s="30"/>
      <c r="U1039" s="30"/>
      <c r="V1039" s="30"/>
      <c r="W1039" s="30"/>
      <c r="X1039" s="30"/>
      <c r="Y1039" s="30"/>
      <c r="Z1039" s="30"/>
      <c r="AA1039" s="30"/>
      <c r="AB1039" s="30"/>
      <c r="AC1039" s="30"/>
    </row>
    <row r="1040" spans="1:29" ht="19.5" customHeight="1">
      <c r="A1040" s="30"/>
      <c r="B1040" s="30"/>
      <c r="C1040" s="30"/>
      <c r="D1040" s="30"/>
      <c r="E1040" s="30"/>
      <c r="F1040" s="30"/>
      <c r="G1040" s="30"/>
      <c r="H1040" s="30"/>
      <c r="I1040" s="323"/>
      <c r="J1040" s="30"/>
      <c r="K1040" s="323"/>
      <c r="L1040" s="323"/>
      <c r="M1040" s="30"/>
      <c r="N1040" s="30"/>
      <c r="O1040" s="30"/>
      <c r="P1040" s="30"/>
      <c r="Q1040" s="30"/>
      <c r="R1040" s="30"/>
      <c r="S1040" s="30"/>
      <c r="T1040" s="30"/>
      <c r="U1040" s="30"/>
      <c r="V1040" s="30"/>
      <c r="W1040" s="30"/>
      <c r="X1040" s="30"/>
      <c r="Y1040" s="30"/>
      <c r="Z1040" s="30"/>
      <c r="AA1040" s="30"/>
      <c r="AB1040" s="30"/>
      <c r="AC1040" s="30"/>
    </row>
    <row r="1041" spans="1:29" ht="19.5" customHeight="1">
      <c r="A1041" s="30"/>
      <c r="B1041" s="30"/>
      <c r="C1041" s="30"/>
      <c r="D1041" s="30"/>
      <c r="E1041" s="30"/>
      <c r="F1041" s="30"/>
      <c r="G1041" s="30"/>
      <c r="H1041" s="30"/>
      <c r="I1041" s="323"/>
      <c r="J1041" s="30"/>
      <c r="K1041" s="323"/>
      <c r="L1041" s="323"/>
      <c r="M1041" s="30"/>
      <c r="N1041" s="30"/>
      <c r="O1041" s="30"/>
      <c r="P1041" s="30"/>
      <c r="Q1041" s="30"/>
      <c r="R1041" s="30"/>
      <c r="S1041" s="30"/>
      <c r="T1041" s="30"/>
      <c r="U1041" s="30"/>
      <c r="V1041" s="30"/>
      <c r="W1041" s="30"/>
      <c r="X1041" s="30"/>
      <c r="Y1041" s="30"/>
      <c r="Z1041" s="30"/>
      <c r="AA1041" s="30"/>
      <c r="AB1041" s="30"/>
      <c r="AC1041" s="30"/>
    </row>
    <row r="1042" spans="1:29" ht="19.5" customHeight="1">
      <c r="A1042" s="30"/>
      <c r="B1042" s="30"/>
      <c r="C1042" s="30"/>
      <c r="D1042" s="30"/>
      <c r="E1042" s="30"/>
      <c r="F1042" s="30"/>
      <c r="G1042" s="30"/>
      <c r="H1042" s="30"/>
      <c r="I1042" s="323"/>
      <c r="J1042" s="30"/>
      <c r="K1042" s="323"/>
      <c r="L1042" s="323"/>
      <c r="M1042" s="30"/>
      <c r="N1042" s="30"/>
      <c r="O1042" s="30"/>
      <c r="P1042" s="30"/>
      <c r="Q1042" s="30"/>
      <c r="R1042" s="30"/>
      <c r="S1042" s="30"/>
      <c r="T1042" s="30"/>
      <c r="U1042" s="30"/>
      <c r="V1042" s="30"/>
      <c r="W1042" s="30"/>
      <c r="X1042" s="30"/>
      <c r="Y1042" s="30"/>
      <c r="Z1042" s="30"/>
      <c r="AA1042" s="30"/>
      <c r="AB1042" s="30"/>
      <c r="AC1042" s="30"/>
    </row>
    <row r="1043" spans="1:29" ht="19.5" customHeight="1">
      <c r="A1043" s="30"/>
      <c r="B1043" s="30"/>
      <c r="C1043" s="30"/>
      <c r="D1043" s="30"/>
      <c r="E1043" s="30"/>
      <c r="F1043" s="30"/>
      <c r="G1043" s="30"/>
      <c r="H1043" s="30"/>
      <c r="I1043" s="323"/>
      <c r="J1043" s="30"/>
      <c r="K1043" s="323"/>
      <c r="L1043" s="323"/>
      <c r="M1043" s="30"/>
      <c r="N1043" s="30"/>
      <c r="O1043" s="30"/>
      <c r="P1043" s="30"/>
      <c r="Q1043" s="30"/>
      <c r="R1043" s="30"/>
      <c r="S1043" s="30"/>
      <c r="T1043" s="30"/>
      <c r="U1043" s="30"/>
      <c r="V1043" s="30"/>
      <c r="W1043" s="30"/>
      <c r="X1043" s="30"/>
      <c r="Y1043" s="30"/>
      <c r="Z1043" s="30"/>
      <c r="AA1043" s="30"/>
      <c r="AB1043" s="30"/>
      <c r="AC1043" s="30"/>
    </row>
    <row r="1044" spans="1:29" ht="19.5" customHeight="1">
      <c r="A1044" s="30"/>
      <c r="B1044" s="30"/>
      <c r="C1044" s="30"/>
      <c r="D1044" s="30"/>
      <c r="E1044" s="30"/>
      <c r="F1044" s="30"/>
      <c r="G1044" s="30"/>
      <c r="H1044" s="30"/>
      <c r="I1044" s="323"/>
      <c r="J1044" s="30"/>
      <c r="K1044" s="323"/>
      <c r="L1044" s="323"/>
      <c r="M1044" s="30"/>
      <c r="N1044" s="30"/>
      <c r="O1044" s="30"/>
      <c r="P1044" s="30"/>
      <c r="Q1044" s="30"/>
      <c r="R1044" s="30"/>
      <c r="S1044" s="30"/>
      <c r="T1044" s="30"/>
      <c r="U1044" s="30"/>
      <c r="V1044" s="30"/>
      <c r="W1044" s="30"/>
      <c r="X1044" s="30"/>
      <c r="Y1044" s="30"/>
      <c r="Z1044" s="30"/>
      <c r="AA1044" s="30"/>
      <c r="AB1044" s="30"/>
      <c r="AC1044" s="30"/>
    </row>
    <row r="1045" spans="1:29" ht="19.5" customHeight="1">
      <c r="A1045" s="30"/>
      <c r="B1045" s="30"/>
      <c r="C1045" s="30"/>
      <c r="D1045" s="30"/>
      <c r="E1045" s="30"/>
      <c r="F1045" s="30"/>
      <c r="G1045" s="30"/>
      <c r="H1045" s="30"/>
      <c r="I1045" s="323"/>
      <c r="J1045" s="30"/>
      <c r="K1045" s="323"/>
      <c r="L1045" s="323"/>
      <c r="M1045" s="30"/>
      <c r="N1045" s="30"/>
      <c r="O1045" s="30"/>
      <c r="P1045" s="30"/>
      <c r="Q1045" s="30"/>
      <c r="R1045" s="30"/>
      <c r="S1045" s="30"/>
      <c r="T1045" s="30"/>
      <c r="U1045" s="30"/>
      <c r="V1045" s="30"/>
      <c r="W1045" s="30"/>
      <c r="X1045" s="30"/>
      <c r="Y1045" s="30"/>
      <c r="Z1045" s="30"/>
      <c r="AA1045" s="30"/>
      <c r="AB1045" s="30"/>
      <c r="AC1045" s="30"/>
    </row>
    <row r="1046" spans="1:29" ht="19.5" customHeight="1">
      <c r="A1046" s="30"/>
      <c r="B1046" s="30"/>
      <c r="C1046" s="30"/>
      <c r="D1046" s="30"/>
      <c r="E1046" s="30"/>
      <c r="F1046" s="30"/>
      <c r="G1046" s="30"/>
      <c r="H1046" s="30"/>
      <c r="I1046" s="323"/>
      <c r="J1046" s="30"/>
      <c r="K1046" s="323"/>
      <c r="L1046" s="323"/>
      <c r="M1046" s="30"/>
      <c r="N1046" s="30"/>
      <c r="O1046" s="30"/>
      <c r="P1046" s="30"/>
      <c r="Q1046" s="30"/>
      <c r="R1046" s="30"/>
      <c r="S1046" s="30"/>
      <c r="T1046" s="30"/>
      <c r="U1046" s="30"/>
      <c r="V1046" s="30"/>
      <c r="W1046" s="30"/>
      <c r="X1046" s="30"/>
      <c r="Y1046" s="30"/>
      <c r="Z1046" s="30"/>
      <c r="AA1046" s="30"/>
      <c r="AB1046" s="30"/>
      <c r="AC1046" s="30"/>
    </row>
    <row r="1047" spans="1:29" ht="19.5" customHeight="1">
      <c r="A1047" s="30"/>
      <c r="B1047" s="30"/>
      <c r="C1047" s="30"/>
      <c r="D1047" s="30"/>
      <c r="E1047" s="30"/>
      <c r="F1047" s="30"/>
      <c r="G1047" s="30"/>
      <c r="H1047" s="30"/>
      <c r="I1047" s="323"/>
      <c r="J1047" s="30"/>
      <c r="K1047" s="323"/>
      <c r="L1047" s="323"/>
      <c r="M1047" s="30"/>
      <c r="N1047" s="30"/>
      <c r="O1047" s="30"/>
      <c r="P1047" s="30"/>
      <c r="Q1047" s="30"/>
      <c r="R1047" s="30"/>
      <c r="S1047" s="30"/>
      <c r="T1047" s="30"/>
      <c r="U1047" s="30"/>
      <c r="V1047" s="30"/>
      <c r="W1047" s="30"/>
      <c r="X1047" s="30"/>
      <c r="Y1047" s="30"/>
      <c r="Z1047" s="30"/>
      <c r="AA1047" s="30"/>
      <c r="AB1047" s="30"/>
      <c r="AC1047" s="30"/>
    </row>
    <row r="1048" spans="1:29" ht="19.5" customHeight="1">
      <c r="A1048" s="30"/>
      <c r="B1048" s="30"/>
      <c r="C1048" s="30"/>
      <c r="D1048" s="30"/>
      <c r="E1048" s="30"/>
      <c r="F1048" s="30"/>
      <c r="G1048" s="30"/>
      <c r="H1048" s="30"/>
      <c r="I1048" s="323"/>
      <c r="J1048" s="30"/>
      <c r="K1048" s="323"/>
      <c r="L1048" s="323"/>
      <c r="M1048" s="30"/>
      <c r="N1048" s="30"/>
      <c r="O1048" s="30"/>
      <c r="P1048" s="30"/>
      <c r="Q1048" s="30"/>
      <c r="R1048" s="30"/>
      <c r="S1048" s="30"/>
      <c r="T1048" s="30"/>
      <c r="U1048" s="30"/>
      <c r="V1048" s="30"/>
      <c r="W1048" s="30"/>
      <c r="X1048" s="30"/>
      <c r="Y1048" s="30"/>
      <c r="Z1048" s="30"/>
      <c r="AA1048" s="30"/>
      <c r="AB1048" s="30"/>
      <c r="AC1048" s="30"/>
    </row>
    <row r="1049" spans="1:29" ht="19.5" customHeight="1">
      <c r="A1049" s="30"/>
      <c r="B1049" s="30"/>
      <c r="C1049" s="30"/>
      <c r="D1049" s="30"/>
      <c r="E1049" s="30"/>
      <c r="F1049" s="30"/>
      <c r="G1049" s="30"/>
      <c r="H1049" s="30"/>
      <c r="I1049" s="323"/>
      <c r="J1049" s="30"/>
      <c r="K1049" s="323"/>
      <c r="L1049" s="323"/>
      <c r="M1049" s="30"/>
      <c r="N1049" s="30"/>
      <c r="O1049" s="30"/>
      <c r="P1049" s="30"/>
      <c r="Q1049" s="30"/>
      <c r="R1049" s="30"/>
      <c r="S1049" s="30"/>
      <c r="T1049" s="30"/>
      <c r="U1049" s="30"/>
      <c r="V1049" s="30"/>
      <c r="W1049" s="30"/>
      <c r="X1049" s="30"/>
      <c r="Y1049" s="30"/>
      <c r="Z1049" s="30"/>
      <c r="AA1049" s="30"/>
      <c r="AB1049" s="30"/>
      <c r="AC1049" s="30"/>
    </row>
    <row r="1050" spans="1:29" ht="19.5" customHeight="1">
      <c r="A1050" s="30"/>
      <c r="B1050" s="30"/>
      <c r="C1050" s="30"/>
      <c r="D1050" s="30"/>
      <c r="E1050" s="30"/>
      <c r="F1050" s="30"/>
      <c r="G1050" s="30"/>
      <c r="H1050" s="30"/>
      <c r="I1050" s="323"/>
      <c r="J1050" s="30"/>
      <c r="K1050" s="323"/>
      <c r="L1050" s="323"/>
      <c r="M1050" s="30"/>
      <c r="N1050" s="30"/>
      <c r="O1050" s="30"/>
      <c r="P1050" s="30"/>
      <c r="Q1050" s="30"/>
      <c r="R1050" s="30"/>
      <c r="S1050" s="30"/>
      <c r="T1050" s="30"/>
      <c r="U1050" s="30"/>
      <c r="V1050" s="30"/>
      <c r="W1050" s="30"/>
      <c r="X1050" s="30"/>
      <c r="Y1050" s="30"/>
      <c r="Z1050" s="30"/>
      <c r="AA1050" s="30"/>
      <c r="AB1050" s="30"/>
      <c r="AC1050" s="30"/>
    </row>
    <row r="1051" spans="1:29" ht="19.5" customHeight="1">
      <c r="A1051" s="30"/>
      <c r="B1051" s="30"/>
      <c r="C1051" s="30"/>
      <c r="D1051" s="30"/>
      <c r="E1051" s="30"/>
      <c r="F1051" s="30"/>
      <c r="G1051" s="30"/>
      <c r="H1051" s="30"/>
      <c r="I1051" s="323"/>
      <c r="J1051" s="30"/>
      <c r="K1051" s="323"/>
      <c r="L1051" s="323"/>
      <c r="M1051" s="30"/>
      <c r="N1051" s="30"/>
      <c r="O1051" s="30"/>
      <c r="P1051" s="30"/>
      <c r="Q1051" s="30"/>
      <c r="R1051" s="30"/>
      <c r="S1051" s="30"/>
      <c r="T1051" s="30"/>
      <c r="U1051" s="30"/>
      <c r="V1051" s="30"/>
      <c r="W1051" s="30"/>
      <c r="X1051" s="30"/>
      <c r="Y1051" s="30"/>
      <c r="Z1051" s="30"/>
      <c r="AA1051" s="30"/>
      <c r="AB1051" s="30"/>
      <c r="AC1051" s="30"/>
    </row>
    <row r="1052" spans="1:29" ht="19.5" customHeight="1">
      <c r="A1052" s="30"/>
      <c r="B1052" s="30"/>
      <c r="C1052" s="30"/>
      <c r="D1052" s="30"/>
      <c r="E1052" s="30"/>
      <c r="F1052" s="30"/>
      <c r="G1052" s="30"/>
      <c r="H1052" s="30"/>
      <c r="I1052" s="323"/>
      <c r="J1052" s="30"/>
      <c r="K1052" s="323"/>
      <c r="L1052" s="323"/>
      <c r="M1052" s="30"/>
      <c r="N1052" s="30"/>
      <c r="O1052" s="30"/>
      <c r="P1052" s="30"/>
      <c r="Q1052" s="30"/>
      <c r="R1052" s="30"/>
      <c r="S1052" s="30"/>
      <c r="T1052" s="30"/>
      <c r="U1052" s="30"/>
      <c r="V1052" s="30"/>
      <c r="W1052" s="30"/>
      <c r="X1052" s="30"/>
      <c r="Y1052" s="30"/>
      <c r="Z1052" s="30"/>
      <c r="AA1052" s="30"/>
      <c r="AB1052" s="30"/>
      <c r="AC1052" s="30"/>
    </row>
    <row r="1053" spans="1:29" ht="19.5" customHeight="1">
      <c r="A1053" s="30"/>
      <c r="B1053" s="30"/>
      <c r="C1053" s="30"/>
      <c r="D1053" s="30"/>
      <c r="E1053" s="30"/>
      <c r="F1053" s="30"/>
      <c r="G1053" s="30"/>
      <c r="H1053" s="30"/>
      <c r="I1053" s="323"/>
      <c r="J1053" s="30"/>
      <c r="K1053" s="323"/>
      <c r="L1053" s="323"/>
      <c r="M1053" s="30"/>
      <c r="N1053" s="30"/>
      <c r="O1053" s="30"/>
      <c r="P1053" s="30"/>
      <c r="Q1053" s="30"/>
      <c r="R1053" s="30"/>
      <c r="S1053" s="30"/>
      <c r="T1053" s="30"/>
      <c r="U1053" s="30"/>
      <c r="V1053" s="30"/>
      <c r="W1053" s="30"/>
      <c r="X1053" s="30"/>
      <c r="Y1053" s="30"/>
      <c r="Z1053" s="30"/>
      <c r="AA1053" s="30"/>
      <c r="AB1053" s="30"/>
      <c r="AC1053" s="30"/>
    </row>
    <row r="1054" spans="1:29" ht="19.5" customHeight="1">
      <c r="A1054" s="30"/>
      <c r="B1054" s="30"/>
      <c r="C1054" s="30"/>
      <c r="D1054" s="30"/>
      <c r="E1054" s="30"/>
      <c r="F1054" s="30"/>
      <c r="G1054" s="30"/>
      <c r="H1054" s="30"/>
      <c r="I1054" s="323"/>
      <c r="J1054" s="30"/>
      <c r="K1054" s="323"/>
      <c r="L1054" s="323"/>
      <c r="M1054" s="30"/>
      <c r="N1054" s="30"/>
      <c r="O1054" s="30"/>
      <c r="P1054" s="30"/>
      <c r="Q1054" s="30"/>
      <c r="R1054" s="30"/>
      <c r="S1054" s="30"/>
      <c r="T1054" s="30"/>
      <c r="U1054" s="30"/>
      <c r="V1054" s="30"/>
      <c r="W1054" s="30"/>
      <c r="X1054" s="30"/>
      <c r="Y1054" s="30"/>
      <c r="Z1054" s="30"/>
      <c r="AA1054" s="30"/>
      <c r="AB1054" s="30"/>
      <c r="AC1054" s="30"/>
    </row>
    <row r="1055" spans="1:29" ht="19.5" customHeight="1">
      <c r="A1055" s="30"/>
      <c r="B1055" s="30"/>
      <c r="C1055" s="30"/>
      <c r="D1055" s="30"/>
      <c r="E1055" s="30"/>
      <c r="F1055" s="30"/>
      <c r="G1055" s="30"/>
      <c r="H1055" s="30"/>
      <c r="I1055" s="323"/>
      <c r="J1055" s="30"/>
      <c r="K1055" s="323"/>
      <c r="L1055" s="323"/>
      <c r="M1055" s="30"/>
      <c r="N1055" s="30"/>
      <c r="O1055" s="30"/>
      <c r="P1055" s="30"/>
      <c r="Q1055" s="30"/>
      <c r="R1055" s="30"/>
      <c r="S1055" s="30"/>
      <c r="T1055" s="30"/>
      <c r="U1055" s="30"/>
      <c r="V1055" s="30"/>
      <c r="W1055" s="30"/>
      <c r="X1055" s="30"/>
      <c r="Y1055" s="30"/>
      <c r="Z1055" s="30"/>
      <c r="AA1055" s="30"/>
      <c r="AB1055" s="30"/>
      <c r="AC1055" s="30"/>
    </row>
    <row r="1056" spans="1:29" ht="19.5" customHeight="1">
      <c r="A1056" s="30"/>
      <c r="B1056" s="30"/>
      <c r="C1056" s="30"/>
      <c r="D1056" s="30"/>
      <c r="E1056" s="30"/>
      <c r="F1056" s="30"/>
      <c r="G1056" s="30"/>
      <c r="H1056" s="30"/>
      <c r="I1056" s="323"/>
      <c r="J1056" s="30"/>
      <c r="K1056" s="323"/>
      <c r="L1056" s="323"/>
      <c r="M1056" s="30"/>
      <c r="N1056" s="30"/>
      <c r="O1056" s="30"/>
      <c r="P1056" s="30"/>
      <c r="Q1056" s="30"/>
      <c r="R1056" s="30"/>
      <c r="S1056" s="30"/>
      <c r="T1056" s="30"/>
      <c r="U1056" s="30"/>
      <c r="V1056" s="30"/>
      <c r="W1056" s="30"/>
      <c r="X1056" s="30"/>
      <c r="Y1056" s="30"/>
      <c r="Z1056" s="30"/>
      <c r="AA1056" s="30"/>
      <c r="AB1056" s="30"/>
      <c r="AC1056" s="30"/>
    </row>
    <row r="1057" spans="1:29" ht="19.5" customHeight="1">
      <c r="A1057" s="30"/>
      <c r="B1057" s="30"/>
      <c r="C1057" s="30"/>
      <c r="D1057" s="30"/>
      <c r="E1057" s="30"/>
      <c r="F1057" s="30"/>
      <c r="G1057" s="30"/>
      <c r="H1057" s="30"/>
      <c r="I1057" s="323"/>
      <c r="J1057" s="30"/>
      <c r="K1057" s="323"/>
      <c r="L1057" s="323"/>
      <c r="M1057" s="30"/>
      <c r="N1057" s="30"/>
      <c r="O1057" s="30"/>
      <c r="P1057" s="30"/>
      <c r="Q1057" s="30"/>
      <c r="R1057" s="30"/>
      <c r="S1057" s="30"/>
      <c r="T1057" s="30"/>
      <c r="U1057" s="30"/>
      <c r="V1057" s="30"/>
      <c r="W1057" s="30"/>
      <c r="X1057" s="30"/>
      <c r="Y1057" s="30"/>
      <c r="Z1057" s="30"/>
      <c r="AA1057" s="30"/>
      <c r="AB1057" s="30"/>
      <c r="AC1057" s="30"/>
    </row>
    <row r="1058" spans="1:29" ht="19.5" customHeight="1">
      <c r="A1058" s="30"/>
      <c r="B1058" s="30"/>
      <c r="C1058" s="30"/>
      <c r="D1058" s="30"/>
      <c r="E1058" s="30"/>
      <c r="F1058" s="30"/>
      <c r="G1058" s="30"/>
      <c r="H1058" s="30"/>
      <c r="I1058" s="323"/>
      <c r="J1058" s="30"/>
      <c r="K1058" s="323"/>
      <c r="L1058" s="323"/>
      <c r="M1058" s="30"/>
      <c r="N1058" s="30"/>
      <c r="O1058" s="30"/>
      <c r="P1058" s="30"/>
      <c r="Q1058" s="30"/>
      <c r="R1058" s="30"/>
      <c r="S1058" s="30"/>
      <c r="T1058" s="30"/>
      <c r="U1058" s="30"/>
      <c r="V1058" s="30"/>
      <c r="W1058" s="30"/>
      <c r="X1058" s="30"/>
      <c r="Y1058" s="30"/>
      <c r="Z1058" s="30"/>
      <c r="AA1058" s="30"/>
      <c r="AB1058" s="30"/>
      <c r="AC1058" s="30"/>
    </row>
    <row r="1059" spans="1:29" ht="19.5" customHeight="1">
      <c r="A1059" s="30"/>
      <c r="B1059" s="30"/>
      <c r="C1059" s="30"/>
      <c r="D1059" s="30"/>
      <c r="E1059" s="30"/>
      <c r="F1059" s="30"/>
      <c r="G1059" s="30"/>
      <c r="H1059" s="30"/>
      <c r="I1059" s="323"/>
      <c r="J1059" s="30"/>
      <c r="K1059" s="323"/>
      <c r="L1059" s="323"/>
      <c r="M1059" s="30"/>
      <c r="N1059" s="30"/>
      <c r="O1059" s="30"/>
      <c r="P1059" s="30"/>
      <c r="Q1059" s="30"/>
      <c r="R1059" s="30"/>
      <c r="S1059" s="30"/>
      <c r="T1059" s="30"/>
      <c r="U1059" s="30"/>
      <c r="V1059" s="30"/>
      <c r="W1059" s="30"/>
      <c r="X1059" s="30"/>
      <c r="Y1059" s="30"/>
      <c r="Z1059" s="30"/>
      <c r="AA1059" s="30"/>
      <c r="AB1059" s="30"/>
      <c r="AC1059" s="30"/>
    </row>
    <row r="1060" spans="1:29" ht="19.5" customHeight="1">
      <c r="A1060" s="30"/>
      <c r="B1060" s="30"/>
      <c r="C1060" s="30"/>
      <c r="D1060" s="30"/>
      <c r="E1060" s="30"/>
      <c r="F1060" s="30"/>
      <c r="G1060" s="30"/>
      <c r="H1060" s="30"/>
      <c r="I1060" s="323"/>
      <c r="J1060" s="30"/>
      <c r="K1060" s="323"/>
      <c r="L1060" s="323"/>
      <c r="M1060" s="30"/>
      <c r="N1060" s="30"/>
      <c r="O1060" s="30"/>
      <c r="P1060" s="30"/>
      <c r="Q1060" s="30"/>
      <c r="R1060" s="30"/>
      <c r="S1060" s="30"/>
      <c r="T1060" s="30"/>
      <c r="U1060" s="30"/>
      <c r="V1060" s="30"/>
      <c r="W1060" s="30"/>
      <c r="X1060" s="30"/>
      <c r="Y1060" s="30"/>
      <c r="Z1060" s="30"/>
      <c r="AA1060" s="30"/>
      <c r="AB1060" s="30"/>
      <c r="AC1060" s="30"/>
    </row>
    <row r="1061" spans="1:29" ht="19.5" customHeight="1">
      <c r="A1061" s="30"/>
      <c r="B1061" s="30"/>
      <c r="C1061" s="30"/>
      <c r="D1061" s="30"/>
      <c r="E1061" s="30"/>
      <c r="F1061" s="30"/>
      <c r="G1061" s="30"/>
      <c r="H1061" s="30"/>
      <c r="I1061" s="323"/>
      <c r="J1061" s="30"/>
      <c r="K1061" s="323"/>
      <c r="L1061" s="323"/>
      <c r="M1061" s="30"/>
      <c r="N1061" s="30"/>
      <c r="O1061" s="30"/>
      <c r="P1061" s="30"/>
      <c r="Q1061" s="30"/>
      <c r="R1061" s="30"/>
      <c r="S1061" s="30"/>
      <c r="T1061" s="30"/>
      <c r="U1061" s="30"/>
      <c r="V1061" s="30"/>
      <c r="W1061" s="30"/>
      <c r="X1061" s="30"/>
      <c r="Y1061" s="30"/>
      <c r="Z1061" s="30"/>
      <c r="AA1061" s="30"/>
      <c r="AB1061" s="30"/>
      <c r="AC1061" s="30"/>
    </row>
    <row r="1062" spans="1:29" ht="19.5" customHeight="1">
      <c r="A1062" s="30"/>
      <c r="B1062" s="30"/>
      <c r="C1062" s="30"/>
      <c r="D1062" s="30"/>
      <c r="E1062" s="30"/>
      <c r="F1062" s="30"/>
      <c r="G1062" s="30"/>
      <c r="H1062" s="30"/>
      <c r="I1062" s="323"/>
      <c r="J1062" s="30"/>
      <c r="K1062" s="323"/>
      <c r="L1062" s="323"/>
      <c r="M1062" s="30"/>
      <c r="N1062" s="30"/>
      <c r="O1062" s="30"/>
      <c r="P1062" s="30"/>
      <c r="Q1062" s="30"/>
      <c r="R1062" s="30"/>
      <c r="S1062" s="30"/>
      <c r="T1062" s="30"/>
      <c r="U1062" s="30"/>
      <c r="V1062" s="30"/>
      <c r="W1062" s="30"/>
      <c r="X1062" s="30"/>
      <c r="Y1062" s="30"/>
      <c r="Z1062" s="30"/>
      <c r="AA1062" s="30"/>
      <c r="AB1062" s="30"/>
      <c r="AC1062" s="30"/>
    </row>
    <row r="1063" spans="1:29" ht="19.5" customHeight="1">
      <c r="A1063" s="30"/>
      <c r="B1063" s="30"/>
      <c r="C1063" s="30"/>
      <c r="D1063" s="30"/>
      <c r="E1063" s="30"/>
      <c r="F1063" s="30"/>
      <c r="G1063" s="30"/>
      <c r="H1063" s="30"/>
      <c r="I1063" s="323"/>
      <c r="J1063" s="30"/>
      <c r="K1063" s="323"/>
      <c r="L1063" s="323"/>
      <c r="M1063" s="30"/>
      <c r="N1063" s="30"/>
      <c r="O1063" s="30"/>
      <c r="P1063" s="30"/>
      <c r="Q1063" s="30"/>
      <c r="R1063" s="30"/>
      <c r="S1063" s="30"/>
      <c r="T1063" s="30"/>
      <c r="U1063" s="30"/>
      <c r="V1063" s="30"/>
      <c r="W1063" s="30"/>
      <c r="X1063" s="30"/>
      <c r="Y1063" s="30"/>
      <c r="Z1063" s="30"/>
      <c r="AA1063" s="30"/>
      <c r="AB1063" s="30"/>
      <c r="AC1063" s="30"/>
    </row>
    <row r="1064" spans="1:29" ht="19.5" customHeight="1">
      <c r="A1064" s="30"/>
      <c r="B1064" s="30"/>
      <c r="C1064" s="30"/>
      <c r="D1064" s="30"/>
      <c r="E1064" s="30"/>
      <c r="F1064" s="30"/>
      <c r="G1064" s="30"/>
      <c r="H1064" s="30"/>
      <c r="I1064" s="323"/>
      <c r="J1064" s="30"/>
      <c r="K1064" s="323"/>
      <c r="L1064" s="323"/>
      <c r="M1064" s="30"/>
      <c r="N1064" s="30"/>
      <c r="O1064" s="30"/>
      <c r="P1064" s="30"/>
      <c r="Q1064" s="30"/>
      <c r="R1064" s="30"/>
      <c r="S1064" s="30"/>
      <c r="T1064" s="30"/>
      <c r="U1064" s="30"/>
      <c r="V1064" s="30"/>
      <c r="W1064" s="30"/>
      <c r="X1064" s="30"/>
      <c r="Y1064" s="30"/>
      <c r="Z1064" s="30"/>
      <c r="AA1064" s="30"/>
      <c r="AB1064" s="30"/>
      <c r="AC1064" s="30"/>
    </row>
    <row r="1065" spans="1:29" ht="19.5" customHeight="1">
      <c r="A1065" s="30"/>
      <c r="B1065" s="30"/>
      <c r="C1065" s="30"/>
      <c r="D1065" s="30"/>
      <c r="E1065" s="30"/>
      <c r="F1065" s="30"/>
      <c r="G1065" s="30"/>
      <c r="H1065" s="30"/>
      <c r="I1065" s="323"/>
      <c r="J1065" s="30"/>
      <c r="K1065" s="323"/>
      <c r="L1065" s="323"/>
      <c r="M1065" s="30"/>
      <c r="N1065" s="30"/>
      <c r="O1065" s="30"/>
      <c r="P1065" s="30"/>
      <c r="Q1065" s="30"/>
      <c r="R1065" s="30"/>
      <c r="S1065" s="30"/>
      <c r="T1065" s="30"/>
      <c r="U1065" s="30"/>
      <c r="V1065" s="30"/>
      <c r="W1065" s="30"/>
      <c r="X1065" s="30"/>
      <c r="Y1065" s="30"/>
      <c r="Z1065" s="30"/>
      <c r="AA1065" s="30"/>
      <c r="AB1065" s="30"/>
      <c r="AC1065" s="30"/>
    </row>
    <row r="1066" spans="1:29" ht="19.5" customHeight="1">
      <c r="A1066" s="30"/>
      <c r="B1066" s="30"/>
      <c r="C1066" s="30"/>
      <c r="D1066" s="30"/>
      <c r="E1066" s="30"/>
      <c r="F1066" s="30"/>
      <c r="G1066" s="30"/>
      <c r="H1066" s="30"/>
      <c r="I1066" s="323"/>
      <c r="J1066" s="30"/>
      <c r="K1066" s="323"/>
      <c r="L1066" s="323"/>
      <c r="M1066" s="30"/>
      <c r="N1066" s="30"/>
      <c r="O1066" s="30"/>
      <c r="P1066" s="30"/>
      <c r="Q1066" s="30"/>
      <c r="R1066" s="30"/>
      <c r="S1066" s="30"/>
      <c r="T1066" s="30"/>
      <c r="U1066" s="30"/>
      <c r="V1066" s="30"/>
      <c r="W1066" s="30"/>
      <c r="X1066" s="30"/>
      <c r="Y1066" s="30"/>
      <c r="Z1066" s="30"/>
      <c r="AA1066" s="30"/>
      <c r="AB1066" s="30"/>
      <c r="AC1066" s="30"/>
    </row>
    <row r="1067" spans="1:29" ht="19.5" customHeight="1">
      <c r="A1067" s="30"/>
      <c r="B1067" s="30"/>
      <c r="C1067" s="30"/>
      <c r="D1067" s="30"/>
      <c r="E1067" s="30"/>
      <c r="F1067" s="30"/>
      <c r="G1067" s="30"/>
      <c r="H1067" s="30"/>
      <c r="I1067" s="323"/>
      <c r="J1067" s="30"/>
      <c r="K1067" s="323"/>
      <c r="L1067" s="323"/>
      <c r="M1067" s="30"/>
      <c r="N1067" s="30"/>
      <c r="O1067" s="30"/>
      <c r="P1067" s="30"/>
      <c r="Q1067" s="30"/>
      <c r="R1067" s="30"/>
      <c r="S1067" s="30"/>
      <c r="T1067" s="30"/>
      <c r="U1067" s="30"/>
      <c r="V1067" s="30"/>
      <c r="W1067" s="30"/>
      <c r="X1067" s="30"/>
      <c r="Y1067" s="30"/>
      <c r="Z1067" s="30"/>
      <c r="AA1067" s="30"/>
      <c r="AB1067" s="30"/>
      <c r="AC1067" s="30"/>
    </row>
    <row r="1068" spans="1:29" ht="19.5" customHeight="1">
      <c r="A1068" s="30"/>
      <c r="B1068" s="30"/>
      <c r="C1068" s="30"/>
      <c r="D1068" s="30"/>
      <c r="E1068" s="30"/>
      <c r="F1068" s="30"/>
      <c r="G1068" s="30"/>
      <c r="H1068" s="30"/>
      <c r="I1068" s="323"/>
      <c r="J1068" s="30"/>
      <c r="K1068" s="323"/>
      <c r="L1068" s="323"/>
      <c r="M1068" s="30"/>
      <c r="N1068" s="30"/>
      <c r="O1068" s="30"/>
      <c r="P1068" s="30"/>
      <c r="Q1068" s="30"/>
      <c r="R1068" s="30"/>
      <c r="S1068" s="30"/>
      <c r="T1068" s="30"/>
      <c r="U1068" s="30"/>
      <c r="V1068" s="30"/>
      <c r="W1068" s="30"/>
      <c r="X1068" s="30"/>
      <c r="Y1068" s="30"/>
      <c r="Z1068" s="30"/>
      <c r="AA1068" s="30"/>
      <c r="AB1068" s="30"/>
      <c r="AC1068" s="30"/>
    </row>
    <row r="1069" spans="1:29" ht="19.5" customHeight="1">
      <c r="A1069" s="30"/>
      <c r="B1069" s="30"/>
      <c r="C1069" s="30"/>
      <c r="D1069" s="30"/>
      <c r="E1069" s="30"/>
      <c r="F1069" s="30"/>
      <c r="G1069" s="30"/>
      <c r="H1069" s="30"/>
      <c r="I1069" s="323"/>
      <c r="J1069" s="30"/>
      <c r="K1069" s="323"/>
      <c r="L1069" s="323"/>
      <c r="M1069" s="30"/>
      <c r="N1069" s="30"/>
      <c r="O1069" s="30"/>
      <c r="P1069" s="30"/>
      <c r="Q1069" s="30"/>
      <c r="R1069" s="30"/>
      <c r="S1069" s="30"/>
      <c r="T1069" s="30"/>
      <c r="U1069" s="30"/>
      <c r="V1069" s="30"/>
      <c r="W1069" s="30"/>
      <c r="X1069" s="30"/>
      <c r="Y1069" s="30"/>
      <c r="Z1069" s="30"/>
      <c r="AA1069" s="30"/>
      <c r="AB1069" s="30"/>
      <c r="AC1069" s="30"/>
    </row>
    <row r="1070" spans="1:29" ht="19.5" customHeight="1">
      <c r="A1070" s="30"/>
      <c r="B1070" s="30"/>
      <c r="C1070" s="30"/>
      <c r="D1070" s="30"/>
      <c r="E1070" s="30"/>
      <c r="F1070" s="30"/>
      <c r="G1070" s="30"/>
      <c r="H1070" s="30"/>
      <c r="I1070" s="323"/>
      <c r="J1070" s="30"/>
      <c r="K1070" s="323"/>
      <c r="L1070" s="323"/>
      <c r="M1070" s="30"/>
      <c r="N1070" s="30"/>
      <c r="O1070" s="30"/>
      <c r="P1070" s="30"/>
      <c r="Q1070" s="30"/>
      <c r="R1070" s="30"/>
      <c r="S1070" s="30"/>
      <c r="T1070" s="30"/>
      <c r="U1070" s="30"/>
      <c r="V1070" s="30"/>
      <c r="W1070" s="30"/>
      <c r="X1070" s="30"/>
      <c r="Y1070" s="30"/>
      <c r="Z1070" s="30"/>
      <c r="AA1070" s="30"/>
      <c r="AB1070" s="30"/>
      <c r="AC1070" s="30"/>
    </row>
    <row r="1071" spans="1:29" ht="19.5" customHeight="1">
      <c r="A1071" s="30"/>
      <c r="B1071" s="30"/>
      <c r="C1071" s="30"/>
      <c r="D1071" s="30"/>
      <c r="E1071" s="30"/>
      <c r="F1071" s="30"/>
      <c r="G1071" s="30"/>
      <c r="H1071" s="30"/>
      <c r="I1071" s="323"/>
      <c r="J1071" s="30"/>
      <c r="K1071" s="323"/>
      <c r="L1071" s="323"/>
      <c r="M1071" s="30"/>
      <c r="N1071" s="30"/>
      <c r="O1071" s="30"/>
      <c r="P1071" s="30"/>
      <c r="Q1071" s="30"/>
      <c r="R1071" s="30"/>
      <c r="S1071" s="30"/>
      <c r="T1071" s="30"/>
      <c r="U1071" s="30"/>
      <c r="V1071" s="30"/>
      <c r="W1071" s="30"/>
      <c r="X1071" s="30"/>
      <c r="Y1071" s="30"/>
      <c r="Z1071" s="30"/>
      <c r="AA1071" s="30"/>
      <c r="AB1071" s="30"/>
      <c r="AC1071" s="30"/>
    </row>
    <row r="1072" spans="1:29" ht="19.5" customHeight="1">
      <c r="A1072" s="30"/>
      <c r="B1072" s="30"/>
      <c r="C1072" s="30"/>
      <c r="D1072" s="30"/>
      <c r="E1072" s="30"/>
      <c r="F1072" s="30"/>
      <c r="G1072" s="30"/>
      <c r="H1072" s="30"/>
      <c r="I1072" s="323"/>
      <c r="J1072" s="30"/>
      <c r="K1072" s="323"/>
      <c r="L1072" s="323"/>
      <c r="M1072" s="30"/>
      <c r="N1072" s="30"/>
      <c r="O1072" s="30"/>
      <c r="P1072" s="30"/>
      <c r="Q1072" s="30"/>
      <c r="R1072" s="30"/>
      <c r="S1072" s="30"/>
      <c r="T1072" s="30"/>
      <c r="U1072" s="30"/>
      <c r="V1072" s="30"/>
      <c r="W1072" s="30"/>
      <c r="X1072" s="30"/>
      <c r="Y1072" s="30"/>
      <c r="Z1072" s="30"/>
      <c r="AA1072" s="30"/>
      <c r="AB1072" s="30"/>
      <c r="AC1072" s="30"/>
    </row>
    <row r="1073" spans="1:29" ht="19.5" customHeight="1">
      <c r="A1073" s="30"/>
      <c r="B1073" s="30"/>
      <c r="C1073" s="30"/>
      <c r="D1073" s="30"/>
      <c r="E1073" s="30"/>
      <c r="F1073" s="30"/>
      <c r="G1073" s="30"/>
      <c r="H1073" s="30"/>
      <c r="I1073" s="323"/>
      <c r="J1073" s="30"/>
      <c r="K1073" s="323"/>
      <c r="L1073" s="323"/>
      <c r="M1073" s="30"/>
      <c r="N1073" s="30"/>
      <c r="O1073" s="30"/>
      <c r="P1073" s="30"/>
      <c r="Q1073" s="30"/>
      <c r="R1073" s="30"/>
      <c r="S1073" s="30"/>
      <c r="T1073" s="30"/>
      <c r="U1073" s="30"/>
      <c r="V1073" s="30"/>
      <c r="W1073" s="30"/>
      <c r="X1073" s="30"/>
      <c r="Y1073" s="30"/>
      <c r="Z1073" s="30"/>
      <c r="AA1073" s="30"/>
      <c r="AB1073" s="30"/>
      <c r="AC1073" s="30"/>
    </row>
    <row r="1074" spans="1:29" ht="19.5" customHeight="1">
      <c r="A1074" s="30"/>
      <c r="B1074" s="30"/>
      <c r="C1074" s="30"/>
      <c r="D1074" s="30"/>
      <c r="E1074" s="30"/>
      <c r="F1074" s="30"/>
      <c r="G1074" s="30"/>
      <c r="H1074" s="30"/>
      <c r="I1074" s="323"/>
      <c r="J1074" s="30"/>
      <c r="K1074" s="323"/>
      <c r="L1074" s="323"/>
      <c r="M1074" s="30"/>
      <c r="N1074" s="30"/>
      <c r="O1074" s="30"/>
      <c r="P1074" s="30"/>
      <c r="Q1074" s="30"/>
      <c r="R1074" s="30"/>
      <c r="S1074" s="30"/>
      <c r="T1074" s="30"/>
      <c r="U1074" s="30"/>
      <c r="V1074" s="30"/>
      <c r="W1074" s="30"/>
      <c r="X1074" s="30"/>
      <c r="Y1074" s="30"/>
      <c r="Z1074" s="30"/>
      <c r="AA1074" s="30"/>
      <c r="AB1074" s="30"/>
      <c r="AC1074" s="30"/>
    </row>
    <row r="1075" spans="1:29" ht="19.5" customHeight="1">
      <c r="A1075" s="30"/>
      <c r="B1075" s="30"/>
      <c r="C1075" s="30"/>
      <c r="D1075" s="30"/>
      <c r="E1075" s="30"/>
      <c r="F1075" s="30"/>
      <c r="G1075" s="30"/>
      <c r="H1075" s="30"/>
      <c r="I1075" s="323"/>
      <c r="J1075" s="30"/>
      <c r="K1075" s="323"/>
      <c r="L1075" s="323"/>
      <c r="M1075" s="30"/>
      <c r="N1075" s="30"/>
      <c r="O1075" s="30"/>
      <c r="P1075" s="30"/>
      <c r="Q1075" s="30"/>
      <c r="R1075" s="30"/>
      <c r="S1075" s="30"/>
      <c r="T1075" s="30"/>
      <c r="U1075" s="30"/>
      <c r="V1075" s="30"/>
      <c r="W1075" s="30"/>
      <c r="X1075" s="30"/>
      <c r="Y1075" s="30"/>
      <c r="Z1075" s="30"/>
      <c r="AA1075" s="30"/>
      <c r="AB1075" s="30"/>
      <c r="AC1075" s="30"/>
    </row>
    <row r="1076" spans="1:29" ht="19.5" customHeight="1">
      <c r="A1076" s="30"/>
      <c r="B1076" s="30"/>
      <c r="C1076" s="30"/>
      <c r="D1076" s="30"/>
      <c r="E1076" s="30"/>
      <c r="F1076" s="30"/>
      <c r="G1076" s="30"/>
      <c r="H1076" s="30"/>
      <c r="I1076" s="323"/>
      <c r="J1076" s="30"/>
      <c r="K1076" s="323"/>
      <c r="L1076" s="323"/>
      <c r="M1076" s="30"/>
      <c r="N1076" s="30"/>
      <c r="O1076" s="30"/>
      <c r="P1076" s="30"/>
      <c r="Q1076" s="30"/>
      <c r="R1076" s="30"/>
      <c r="S1076" s="30"/>
      <c r="T1076" s="30"/>
      <c r="U1076" s="30"/>
      <c r="V1076" s="30"/>
      <c r="W1076" s="30"/>
      <c r="X1076" s="30"/>
      <c r="Y1076" s="30"/>
      <c r="Z1076" s="30"/>
      <c r="AA1076" s="30"/>
      <c r="AB1076" s="30"/>
      <c r="AC1076" s="30"/>
    </row>
    <row r="1077" spans="1:29" ht="19.5" customHeight="1">
      <c r="A1077" s="30"/>
      <c r="B1077" s="30"/>
      <c r="C1077" s="30"/>
      <c r="D1077" s="30"/>
      <c r="E1077" s="30"/>
      <c r="F1077" s="30"/>
      <c r="G1077" s="30"/>
      <c r="H1077" s="30"/>
      <c r="I1077" s="323"/>
      <c r="J1077" s="30"/>
      <c r="K1077" s="323"/>
      <c r="L1077" s="323"/>
      <c r="M1077" s="30"/>
      <c r="N1077" s="30"/>
      <c r="O1077" s="30"/>
      <c r="P1077" s="30"/>
      <c r="Q1077" s="30"/>
      <c r="R1077" s="30"/>
      <c r="S1077" s="30"/>
      <c r="T1077" s="30"/>
      <c r="U1077" s="30"/>
      <c r="V1077" s="30"/>
      <c r="W1077" s="30"/>
      <c r="X1077" s="30"/>
      <c r="Y1077" s="30"/>
      <c r="Z1077" s="30"/>
      <c r="AA1077" s="30"/>
      <c r="AB1077" s="30"/>
      <c r="AC1077" s="30"/>
    </row>
    <row r="1078" spans="1:29" ht="19.5" customHeight="1">
      <c r="A1078" s="30"/>
      <c r="B1078" s="30"/>
      <c r="C1078" s="30"/>
      <c r="D1078" s="30"/>
      <c r="E1078" s="30"/>
      <c r="F1078" s="30"/>
      <c r="G1078" s="30"/>
      <c r="H1078" s="30"/>
      <c r="I1078" s="323"/>
      <c r="J1078" s="30"/>
      <c r="K1078" s="323"/>
      <c r="L1078" s="323"/>
      <c r="M1078" s="30"/>
      <c r="N1078" s="30"/>
      <c r="O1078" s="30"/>
      <c r="P1078" s="30"/>
      <c r="Q1078" s="30"/>
      <c r="R1078" s="30"/>
      <c r="S1078" s="30"/>
      <c r="T1078" s="30"/>
      <c r="U1078" s="30"/>
      <c r="V1078" s="30"/>
      <c r="W1078" s="30"/>
      <c r="X1078" s="30"/>
      <c r="Y1078" s="30"/>
      <c r="Z1078" s="30"/>
      <c r="AA1078" s="30"/>
      <c r="AB1078" s="30"/>
      <c r="AC1078" s="30"/>
    </row>
    <row r="1079" spans="1:29" ht="19.5" customHeight="1">
      <c r="A1079" s="30"/>
      <c r="B1079" s="30"/>
      <c r="C1079" s="30"/>
      <c r="D1079" s="30"/>
      <c r="E1079" s="30"/>
      <c r="F1079" s="30"/>
      <c r="G1079" s="30"/>
      <c r="H1079" s="30"/>
      <c r="I1079" s="323"/>
      <c r="J1079" s="30"/>
      <c r="K1079" s="323"/>
      <c r="L1079" s="323"/>
      <c r="M1079" s="30"/>
      <c r="N1079" s="30"/>
      <c r="O1079" s="30"/>
      <c r="P1079" s="30"/>
      <c r="Q1079" s="30"/>
      <c r="R1079" s="30"/>
      <c r="S1079" s="30"/>
      <c r="T1079" s="30"/>
      <c r="U1079" s="30"/>
      <c r="V1079" s="30"/>
      <c r="W1079" s="30"/>
      <c r="X1079" s="30"/>
      <c r="Y1079" s="30"/>
      <c r="Z1079" s="30"/>
      <c r="AA1079" s="30"/>
      <c r="AB1079" s="30"/>
      <c r="AC1079" s="30"/>
    </row>
    <row r="1080" spans="1:29" ht="19.5" customHeight="1">
      <c r="A1080" s="30"/>
      <c r="B1080" s="30"/>
      <c r="C1080" s="30"/>
      <c r="D1080" s="30"/>
      <c r="E1080" s="30"/>
      <c r="F1080" s="30"/>
      <c r="G1080" s="30"/>
      <c r="H1080" s="30"/>
      <c r="I1080" s="323"/>
      <c r="J1080" s="30"/>
      <c r="K1080" s="323"/>
      <c r="L1080" s="323"/>
      <c r="M1080" s="30"/>
      <c r="N1080" s="30"/>
      <c r="O1080" s="30"/>
      <c r="P1080" s="30"/>
      <c r="Q1080" s="30"/>
      <c r="R1080" s="30"/>
      <c r="S1080" s="30"/>
      <c r="T1080" s="30"/>
      <c r="U1080" s="30"/>
      <c r="V1080" s="30"/>
      <c r="W1080" s="30"/>
      <c r="X1080" s="30"/>
      <c r="Y1080" s="30"/>
      <c r="Z1080" s="30"/>
      <c r="AA1080" s="30"/>
      <c r="AB1080" s="30"/>
      <c r="AC1080" s="30"/>
    </row>
    <row r="1081" spans="1:29" ht="19.5" customHeight="1">
      <c r="A1081" s="30"/>
      <c r="B1081" s="30"/>
      <c r="C1081" s="30"/>
      <c r="D1081" s="30"/>
      <c r="E1081" s="30"/>
      <c r="F1081" s="30"/>
      <c r="G1081" s="30"/>
      <c r="H1081" s="30"/>
      <c r="I1081" s="323"/>
      <c r="J1081" s="30"/>
      <c r="K1081" s="323"/>
      <c r="L1081" s="323"/>
      <c r="M1081" s="30"/>
      <c r="N1081" s="30"/>
      <c r="O1081" s="30"/>
      <c r="P1081" s="30"/>
      <c r="Q1081" s="30"/>
      <c r="R1081" s="30"/>
      <c r="S1081" s="30"/>
      <c r="T1081" s="30"/>
      <c r="U1081" s="30"/>
      <c r="V1081" s="30"/>
      <c r="W1081" s="30"/>
      <c r="X1081" s="30"/>
      <c r="Y1081" s="30"/>
      <c r="Z1081" s="30"/>
      <c r="AA1081" s="30"/>
      <c r="AB1081" s="30"/>
      <c r="AC1081" s="30"/>
    </row>
    <row r="1082" spans="1:29" ht="19.5" customHeight="1">
      <c r="A1082" s="30"/>
      <c r="B1082" s="30"/>
      <c r="C1082" s="30"/>
      <c r="D1082" s="30"/>
      <c r="E1082" s="30"/>
      <c r="F1082" s="30"/>
      <c r="G1082" s="30"/>
      <c r="H1082" s="30"/>
      <c r="I1082" s="323"/>
      <c r="J1082" s="30"/>
      <c r="K1082" s="323"/>
      <c r="L1082" s="323"/>
      <c r="M1082" s="30"/>
      <c r="N1082" s="30"/>
      <c r="O1082" s="30"/>
      <c r="P1082" s="30"/>
      <c r="Q1082" s="30"/>
      <c r="R1082" s="30"/>
      <c r="S1082" s="30"/>
      <c r="T1082" s="30"/>
      <c r="U1082" s="30"/>
      <c r="V1082" s="30"/>
      <c r="W1082" s="30"/>
      <c r="X1082" s="30"/>
      <c r="Y1082" s="30"/>
      <c r="Z1082" s="30"/>
      <c r="AA1082" s="30"/>
      <c r="AB1082" s="30"/>
      <c r="AC1082" s="30"/>
    </row>
    <row r="1083" spans="1:29" ht="19.5" customHeight="1">
      <c r="A1083" s="30"/>
      <c r="B1083" s="30"/>
      <c r="C1083" s="30"/>
      <c r="D1083" s="30"/>
      <c r="E1083" s="30"/>
      <c r="F1083" s="30"/>
      <c r="G1083" s="30"/>
      <c r="H1083" s="30"/>
      <c r="I1083" s="323"/>
      <c r="J1083" s="30"/>
      <c r="K1083" s="323"/>
      <c r="L1083" s="323"/>
      <c r="M1083" s="30"/>
      <c r="N1083" s="30"/>
      <c r="O1083" s="30"/>
      <c r="P1083" s="30"/>
      <c r="Q1083" s="30"/>
      <c r="R1083" s="30"/>
      <c r="S1083" s="30"/>
      <c r="T1083" s="30"/>
      <c r="U1083" s="30"/>
      <c r="V1083" s="30"/>
      <c r="W1083" s="30"/>
      <c r="X1083" s="30"/>
      <c r="Y1083" s="30"/>
      <c r="Z1083" s="30"/>
      <c r="AA1083" s="30"/>
      <c r="AB1083" s="30"/>
      <c r="AC1083" s="30"/>
    </row>
    <row r="1084" spans="1:29" ht="19.5" customHeight="1">
      <c r="A1084" s="30"/>
      <c r="B1084" s="30"/>
      <c r="C1084" s="30"/>
      <c r="D1084" s="30"/>
      <c r="E1084" s="30"/>
      <c r="F1084" s="30"/>
      <c r="G1084" s="30"/>
      <c r="H1084" s="30"/>
      <c r="I1084" s="323"/>
      <c r="J1084" s="30"/>
      <c r="K1084" s="323"/>
      <c r="L1084" s="323"/>
      <c r="M1084" s="30"/>
      <c r="N1084" s="30"/>
      <c r="O1084" s="30"/>
      <c r="P1084" s="30"/>
      <c r="Q1084" s="30"/>
      <c r="R1084" s="30"/>
      <c r="S1084" s="30"/>
      <c r="T1084" s="30"/>
      <c r="U1084" s="30"/>
      <c r="V1084" s="30"/>
      <c r="W1084" s="30"/>
      <c r="X1084" s="30"/>
      <c r="Y1084" s="30"/>
      <c r="Z1084" s="30"/>
      <c r="AA1084" s="30"/>
      <c r="AB1084" s="30"/>
      <c r="AC1084" s="30"/>
    </row>
    <row r="1085" spans="1:29" ht="19.5" customHeight="1">
      <c r="A1085" s="30"/>
      <c r="B1085" s="30"/>
      <c r="C1085" s="30"/>
      <c r="D1085" s="30"/>
      <c r="E1085" s="30"/>
      <c r="F1085" s="30"/>
      <c r="G1085" s="30"/>
      <c r="H1085" s="30"/>
      <c r="I1085" s="323"/>
      <c r="J1085" s="30"/>
      <c r="K1085" s="323"/>
      <c r="L1085" s="323"/>
      <c r="M1085" s="30"/>
      <c r="N1085" s="30"/>
      <c r="O1085" s="30"/>
      <c r="P1085" s="30"/>
      <c r="Q1085" s="30"/>
      <c r="R1085" s="30"/>
      <c r="S1085" s="30"/>
      <c r="T1085" s="30"/>
      <c r="U1085" s="30"/>
      <c r="V1085" s="30"/>
      <c r="W1085" s="30"/>
      <c r="X1085" s="30"/>
      <c r="Y1085" s="30"/>
      <c r="Z1085" s="30"/>
      <c r="AA1085" s="30"/>
      <c r="AB1085" s="30"/>
      <c r="AC1085" s="30"/>
    </row>
    <row r="1086" spans="1:29" ht="19.5" customHeight="1">
      <c r="A1086" s="30"/>
      <c r="B1086" s="30"/>
      <c r="C1086" s="30"/>
      <c r="D1086" s="30"/>
      <c r="E1086" s="30"/>
      <c r="F1086" s="30"/>
      <c r="G1086" s="30"/>
      <c r="H1086" s="30"/>
      <c r="I1086" s="323"/>
      <c r="J1086" s="30"/>
      <c r="K1086" s="323"/>
      <c r="L1086" s="323"/>
      <c r="M1086" s="30"/>
      <c r="N1086" s="30"/>
      <c r="O1086" s="30"/>
      <c r="P1086" s="30"/>
      <c r="Q1086" s="30"/>
      <c r="R1086" s="30"/>
      <c r="S1086" s="30"/>
      <c r="T1086" s="30"/>
      <c r="U1086" s="30"/>
      <c r="V1086" s="30"/>
      <c r="W1086" s="30"/>
      <c r="X1086" s="30"/>
      <c r="Y1086" s="30"/>
      <c r="Z1086" s="30"/>
      <c r="AA1086" s="30"/>
      <c r="AB1086" s="30"/>
      <c r="AC1086" s="30"/>
    </row>
    <row r="1087" spans="1:29" ht="19.5" customHeight="1">
      <c r="A1087" s="30"/>
      <c r="B1087" s="30"/>
      <c r="C1087" s="30"/>
      <c r="D1087" s="30"/>
      <c r="E1087" s="30"/>
      <c r="F1087" s="30"/>
      <c r="G1087" s="30"/>
      <c r="H1087" s="30"/>
      <c r="I1087" s="323"/>
      <c r="J1087" s="30"/>
      <c r="K1087" s="323"/>
      <c r="L1087" s="323"/>
      <c r="M1087" s="30"/>
      <c r="N1087" s="30"/>
      <c r="O1087" s="30"/>
      <c r="P1087" s="30"/>
      <c r="Q1087" s="30"/>
      <c r="R1087" s="30"/>
      <c r="S1087" s="30"/>
      <c r="T1087" s="30"/>
      <c r="U1087" s="30"/>
      <c r="V1087" s="30"/>
      <c r="W1087" s="30"/>
      <c r="X1087" s="30"/>
      <c r="Y1087" s="30"/>
      <c r="Z1087" s="30"/>
      <c r="AA1087" s="30"/>
      <c r="AB1087" s="30"/>
      <c r="AC1087" s="30"/>
    </row>
    <row r="1088" spans="1:29" ht="19.5" customHeight="1">
      <c r="A1088" s="30"/>
      <c r="B1088" s="30"/>
      <c r="C1088" s="30"/>
      <c r="D1088" s="30"/>
      <c r="E1088" s="30"/>
      <c r="F1088" s="30"/>
      <c r="G1088" s="30"/>
      <c r="H1088" s="30"/>
      <c r="I1088" s="323"/>
      <c r="J1088" s="30"/>
      <c r="K1088" s="323"/>
      <c r="L1088" s="323"/>
      <c r="M1088" s="30"/>
      <c r="N1088" s="30"/>
      <c r="O1088" s="30"/>
      <c r="P1088" s="30"/>
      <c r="Q1088" s="30"/>
      <c r="R1088" s="30"/>
      <c r="S1088" s="30"/>
      <c r="T1088" s="30"/>
      <c r="U1088" s="30"/>
      <c r="V1088" s="30"/>
      <c r="W1088" s="30"/>
      <c r="X1088" s="30"/>
      <c r="Y1088" s="30"/>
      <c r="Z1088" s="30"/>
      <c r="AA1088" s="30"/>
      <c r="AB1088" s="30"/>
      <c r="AC1088" s="30"/>
    </row>
    <row r="1089" spans="1:29" ht="19.5" customHeight="1">
      <c r="A1089" s="30"/>
      <c r="B1089" s="30"/>
      <c r="C1089" s="30"/>
      <c r="D1089" s="30"/>
      <c r="E1089" s="30"/>
      <c r="F1089" s="30"/>
      <c r="G1089" s="30"/>
      <c r="H1089" s="30"/>
      <c r="I1089" s="323"/>
      <c r="J1089" s="30"/>
      <c r="K1089" s="323"/>
      <c r="L1089" s="323"/>
      <c r="M1089" s="30"/>
      <c r="N1089" s="30"/>
      <c r="O1089" s="30"/>
      <c r="P1089" s="30"/>
      <c r="Q1089" s="30"/>
      <c r="R1089" s="30"/>
      <c r="S1089" s="30"/>
      <c r="T1089" s="30"/>
      <c r="U1089" s="30"/>
      <c r="V1089" s="30"/>
      <c r="W1089" s="30"/>
      <c r="X1089" s="30"/>
      <c r="Y1089" s="30"/>
      <c r="Z1089" s="30"/>
      <c r="AA1089" s="30"/>
      <c r="AB1089" s="30"/>
      <c r="AC1089" s="30"/>
    </row>
    <row r="1090" spans="1:29" ht="19.5" customHeight="1">
      <c r="A1090" s="30"/>
      <c r="B1090" s="30"/>
      <c r="C1090" s="30"/>
      <c r="D1090" s="30"/>
      <c r="E1090" s="30"/>
      <c r="F1090" s="30"/>
      <c r="G1090" s="30"/>
      <c r="H1090" s="30"/>
      <c r="I1090" s="323"/>
      <c r="J1090" s="30"/>
      <c r="K1090" s="323"/>
      <c r="L1090" s="323"/>
      <c r="M1090" s="30"/>
      <c r="N1090" s="30"/>
      <c r="O1090" s="30"/>
      <c r="P1090" s="30"/>
      <c r="Q1090" s="30"/>
      <c r="R1090" s="30"/>
      <c r="S1090" s="30"/>
      <c r="T1090" s="30"/>
      <c r="U1090" s="30"/>
      <c r="V1090" s="30"/>
      <c r="W1090" s="30"/>
      <c r="X1090" s="30"/>
      <c r="Y1090" s="30"/>
      <c r="Z1090" s="30"/>
      <c r="AA1090" s="30"/>
      <c r="AB1090" s="30"/>
      <c r="AC1090" s="30"/>
    </row>
    <row r="1091" spans="1:29" ht="19.5" customHeight="1">
      <c r="A1091" s="30"/>
      <c r="B1091" s="30"/>
      <c r="C1091" s="30"/>
      <c r="D1091" s="30"/>
      <c r="E1091" s="30"/>
      <c r="F1091" s="30"/>
      <c r="G1091" s="30"/>
      <c r="H1091" s="30"/>
      <c r="I1091" s="323"/>
      <c r="J1091" s="30"/>
      <c r="K1091" s="323"/>
      <c r="L1091" s="323"/>
      <c r="M1091" s="30"/>
      <c r="N1091" s="30"/>
      <c r="O1091" s="30"/>
      <c r="P1091" s="30"/>
      <c r="Q1091" s="30"/>
      <c r="R1091" s="30"/>
      <c r="S1091" s="30"/>
      <c r="T1091" s="30"/>
      <c r="U1091" s="30"/>
      <c r="V1091" s="30"/>
      <c r="W1091" s="30"/>
      <c r="X1091" s="30"/>
      <c r="Y1091" s="30"/>
      <c r="Z1091" s="30"/>
      <c r="AA1091" s="30"/>
      <c r="AB1091" s="30"/>
      <c r="AC1091" s="30"/>
    </row>
    <row r="1092" spans="1:29" ht="19.5" customHeight="1">
      <c r="A1092" s="30"/>
      <c r="B1092" s="30"/>
      <c r="C1092" s="30"/>
      <c r="D1092" s="30"/>
      <c r="E1092" s="30"/>
      <c r="F1092" s="30"/>
      <c r="G1092" s="30"/>
      <c r="H1092" s="30"/>
      <c r="I1092" s="323"/>
      <c r="J1092" s="30"/>
      <c r="K1092" s="323"/>
      <c r="L1092" s="323"/>
      <c r="M1092" s="30"/>
      <c r="N1092" s="30"/>
      <c r="O1092" s="30"/>
      <c r="P1092" s="30"/>
      <c r="Q1092" s="30"/>
      <c r="R1092" s="30"/>
      <c r="S1092" s="30"/>
      <c r="T1092" s="30"/>
      <c r="U1092" s="30"/>
      <c r="V1092" s="30"/>
      <c r="W1092" s="30"/>
      <c r="X1092" s="30"/>
      <c r="Y1092" s="30"/>
      <c r="Z1092" s="30"/>
      <c r="AA1092" s="30"/>
      <c r="AB1092" s="30"/>
      <c r="AC1092" s="30"/>
    </row>
    <row r="1093" spans="1:29" ht="19.5" customHeight="1">
      <c r="A1093" s="30"/>
      <c r="B1093" s="30"/>
      <c r="C1093" s="30"/>
      <c r="D1093" s="30"/>
      <c r="E1093" s="30"/>
      <c r="F1093" s="30"/>
      <c r="G1093" s="30"/>
      <c r="H1093" s="30"/>
      <c r="I1093" s="323"/>
      <c r="J1093" s="30"/>
      <c r="K1093" s="323"/>
      <c r="L1093" s="323"/>
      <c r="M1093" s="30"/>
      <c r="N1093" s="30"/>
      <c r="O1093" s="30"/>
      <c r="P1093" s="30"/>
      <c r="Q1093" s="30"/>
      <c r="R1093" s="30"/>
      <c r="S1093" s="30"/>
      <c r="T1093" s="30"/>
      <c r="U1093" s="30"/>
      <c r="V1093" s="30"/>
      <c r="W1093" s="30"/>
      <c r="X1093" s="30"/>
      <c r="Y1093" s="30"/>
      <c r="Z1093" s="30"/>
      <c r="AA1093" s="30"/>
      <c r="AB1093" s="30"/>
      <c r="AC1093" s="30"/>
    </row>
    <row r="1094" spans="1:29" ht="19.5" customHeight="1">
      <c r="A1094" s="30"/>
      <c r="B1094" s="30"/>
      <c r="C1094" s="30"/>
      <c r="D1094" s="30"/>
      <c r="E1094" s="30"/>
      <c r="F1094" s="30"/>
      <c r="G1094" s="30"/>
      <c r="H1094" s="30"/>
      <c r="I1094" s="323"/>
      <c r="J1094" s="30"/>
      <c r="K1094" s="323"/>
      <c r="L1094" s="323"/>
      <c r="M1094" s="30"/>
      <c r="N1094" s="30"/>
      <c r="O1094" s="30"/>
      <c r="P1094" s="30"/>
      <c r="Q1094" s="30"/>
      <c r="R1094" s="30"/>
      <c r="S1094" s="30"/>
      <c r="T1094" s="30"/>
      <c r="U1094" s="30"/>
      <c r="V1094" s="30"/>
      <c r="W1094" s="30"/>
      <c r="X1094" s="30"/>
      <c r="Y1094" s="30"/>
      <c r="Z1094" s="30"/>
      <c r="AA1094" s="30"/>
      <c r="AB1094" s="30"/>
      <c r="AC1094" s="30"/>
    </row>
    <row r="1095" spans="1:29" ht="19.5" customHeight="1">
      <c r="A1095" s="30"/>
      <c r="B1095" s="30"/>
      <c r="C1095" s="30"/>
      <c r="D1095" s="30"/>
      <c r="E1095" s="30"/>
      <c r="F1095" s="30"/>
      <c r="G1095" s="30"/>
      <c r="H1095" s="30"/>
      <c r="I1095" s="323"/>
      <c r="J1095" s="30"/>
      <c r="K1095" s="323"/>
      <c r="L1095" s="323"/>
      <c r="M1095" s="30"/>
      <c r="N1095" s="30"/>
      <c r="O1095" s="30"/>
      <c r="P1095" s="30"/>
      <c r="Q1095" s="30"/>
      <c r="R1095" s="30"/>
      <c r="S1095" s="30"/>
      <c r="T1095" s="30"/>
      <c r="U1095" s="30"/>
      <c r="V1095" s="30"/>
      <c r="W1095" s="30"/>
      <c r="X1095" s="30"/>
      <c r="Y1095" s="30"/>
      <c r="Z1095" s="30"/>
      <c r="AA1095" s="30"/>
      <c r="AB1095" s="30"/>
      <c r="AC1095" s="30"/>
    </row>
    <row r="1096" spans="1:29" ht="19.5" customHeight="1">
      <c r="A1096" s="30"/>
      <c r="B1096" s="30"/>
      <c r="C1096" s="30"/>
      <c r="D1096" s="30"/>
      <c r="E1096" s="30"/>
      <c r="F1096" s="30"/>
      <c r="G1096" s="30"/>
      <c r="H1096" s="30"/>
      <c r="I1096" s="323"/>
      <c r="J1096" s="30"/>
      <c r="K1096" s="323"/>
      <c r="L1096" s="323"/>
      <c r="M1096" s="30"/>
      <c r="N1096" s="30"/>
      <c r="O1096" s="30"/>
      <c r="P1096" s="30"/>
      <c r="Q1096" s="30"/>
      <c r="R1096" s="30"/>
      <c r="S1096" s="30"/>
      <c r="T1096" s="30"/>
      <c r="U1096" s="30"/>
      <c r="V1096" s="30"/>
      <c r="W1096" s="30"/>
      <c r="X1096" s="30"/>
      <c r="Y1096" s="30"/>
      <c r="Z1096" s="30"/>
      <c r="AA1096" s="30"/>
      <c r="AB1096" s="30"/>
      <c r="AC1096" s="30"/>
    </row>
    <row r="1097" spans="1:29" ht="19.5" customHeight="1">
      <c r="A1097" s="30"/>
      <c r="B1097" s="30"/>
      <c r="C1097" s="30"/>
      <c r="D1097" s="30"/>
      <c r="E1097" s="30"/>
      <c r="F1097" s="30"/>
      <c r="G1097" s="30"/>
      <c r="H1097" s="30"/>
      <c r="I1097" s="323"/>
      <c r="J1097" s="30"/>
      <c r="K1097" s="323"/>
      <c r="L1097" s="323"/>
      <c r="M1097" s="30"/>
      <c r="N1097" s="30"/>
      <c r="O1097" s="30"/>
      <c r="P1097" s="30"/>
      <c r="Q1097" s="30"/>
      <c r="R1097" s="30"/>
      <c r="S1097" s="30"/>
      <c r="T1097" s="30"/>
      <c r="U1097" s="30"/>
      <c r="V1097" s="30"/>
      <c r="W1097" s="30"/>
      <c r="X1097" s="30"/>
      <c r="Y1097" s="30"/>
      <c r="Z1097" s="30"/>
      <c r="AA1097" s="30"/>
      <c r="AB1097" s="30"/>
      <c r="AC1097" s="30"/>
    </row>
    <row r="1098" spans="1:29" ht="19.5" customHeight="1">
      <c r="A1098" s="30"/>
      <c r="B1098" s="30"/>
      <c r="C1098" s="30"/>
      <c r="D1098" s="30"/>
      <c r="E1098" s="30"/>
      <c r="F1098" s="30"/>
      <c r="G1098" s="30"/>
      <c r="H1098" s="30"/>
      <c r="I1098" s="323"/>
      <c r="J1098" s="30"/>
      <c r="K1098" s="323"/>
      <c r="L1098" s="323"/>
      <c r="M1098" s="30"/>
      <c r="N1098" s="30"/>
      <c r="O1098" s="30"/>
      <c r="P1098" s="30"/>
      <c r="Q1098" s="30"/>
      <c r="R1098" s="30"/>
      <c r="S1098" s="30"/>
      <c r="T1098" s="30"/>
      <c r="U1098" s="30"/>
      <c r="V1098" s="30"/>
      <c r="W1098" s="30"/>
      <c r="X1098" s="30"/>
      <c r="Y1098" s="30"/>
      <c r="Z1098" s="30"/>
      <c r="AA1098" s="30"/>
      <c r="AB1098" s="30"/>
      <c r="AC1098" s="30"/>
    </row>
    <row r="1099" spans="1:29" ht="19.5" customHeight="1">
      <c r="A1099" s="30"/>
      <c r="B1099" s="30"/>
      <c r="C1099" s="30"/>
      <c r="D1099" s="30"/>
      <c r="E1099" s="30"/>
      <c r="F1099" s="30"/>
      <c r="G1099" s="30"/>
      <c r="H1099" s="30"/>
      <c r="I1099" s="323"/>
      <c r="J1099" s="30"/>
      <c r="K1099" s="323"/>
      <c r="L1099" s="323"/>
      <c r="M1099" s="30"/>
      <c r="N1099" s="30"/>
      <c r="O1099" s="30"/>
      <c r="P1099" s="30"/>
      <c r="Q1099" s="30"/>
      <c r="R1099" s="30"/>
      <c r="S1099" s="30"/>
      <c r="T1099" s="30"/>
      <c r="U1099" s="30"/>
      <c r="V1099" s="30"/>
      <c r="W1099" s="30"/>
      <c r="X1099" s="30"/>
      <c r="Y1099" s="30"/>
      <c r="Z1099" s="30"/>
      <c r="AA1099" s="30"/>
      <c r="AB1099" s="30"/>
      <c r="AC1099" s="30"/>
    </row>
    <row r="1100" spans="1:29" ht="19.5" customHeight="1">
      <c r="A1100" s="30"/>
      <c r="B1100" s="30"/>
      <c r="C1100" s="30"/>
      <c r="D1100" s="30"/>
      <c r="E1100" s="30"/>
      <c r="F1100" s="30"/>
      <c r="G1100" s="30"/>
      <c r="H1100" s="30"/>
      <c r="I1100" s="323"/>
      <c r="J1100" s="30"/>
      <c r="K1100" s="323"/>
      <c r="L1100" s="323"/>
      <c r="M1100" s="30"/>
      <c r="N1100" s="30"/>
      <c r="O1100" s="30"/>
      <c r="P1100" s="30"/>
      <c r="Q1100" s="30"/>
      <c r="R1100" s="30"/>
      <c r="S1100" s="30"/>
      <c r="T1100" s="30"/>
      <c r="U1100" s="30"/>
      <c r="V1100" s="30"/>
      <c r="W1100" s="30"/>
      <c r="X1100" s="30"/>
      <c r="Y1100" s="30"/>
      <c r="Z1100" s="30"/>
      <c r="AA1100" s="30"/>
      <c r="AB1100" s="30"/>
      <c r="AC1100" s="30"/>
    </row>
    <row r="1101" spans="1:29" ht="19.5" customHeight="1">
      <c r="A1101" s="30"/>
      <c r="B1101" s="30"/>
      <c r="C1101" s="30"/>
      <c r="D1101" s="30"/>
      <c r="E1101" s="30"/>
      <c r="F1101" s="30"/>
      <c r="G1101" s="30"/>
      <c r="H1101" s="30"/>
      <c r="I1101" s="323"/>
      <c r="J1101" s="30"/>
      <c r="K1101" s="323"/>
      <c r="L1101" s="323"/>
      <c r="M1101" s="30"/>
      <c r="N1101" s="30"/>
      <c r="O1101" s="30"/>
      <c r="P1101" s="30"/>
      <c r="Q1101" s="30"/>
      <c r="R1101" s="30"/>
      <c r="S1101" s="30"/>
      <c r="T1101" s="30"/>
      <c r="U1101" s="30"/>
      <c r="V1101" s="30"/>
      <c r="W1101" s="30"/>
      <c r="X1101" s="30"/>
      <c r="Y1101" s="30"/>
      <c r="Z1101" s="30"/>
      <c r="AA1101" s="30"/>
      <c r="AB1101" s="30"/>
      <c r="AC1101" s="30"/>
    </row>
    <row r="1102" spans="1:29" ht="19.5" customHeight="1">
      <c r="A1102" s="30"/>
      <c r="B1102" s="30"/>
      <c r="C1102" s="30"/>
      <c r="D1102" s="30"/>
      <c r="E1102" s="30"/>
      <c r="F1102" s="30"/>
      <c r="G1102" s="30"/>
      <c r="H1102" s="30"/>
      <c r="I1102" s="323"/>
      <c r="J1102" s="30"/>
      <c r="K1102" s="323"/>
      <c r="L1102" s="323"/>
      <c r="M1102" s="30"/>
      <c r="N1102" s="30"/>
      <c r="O1102" s="30"/>
      <c r="P1102" s="30"/>
      <c r="Q1102" s="30"/>
      <c r="R1102" s="30"/>
      <c r="S1102" s="30"/>
      <c r="T1102" s="30"/>
      <c r="U1102" s="30"/>
      <c r="V1102" s="30"/>
      <c r="W1102" s="30"/>
      <c r="X1102" s="30"/>
      <c r="Y1102" s="30"/>
      <c r="Z1102" s="30"/>
      <c r="AA1102" s="30"/>
      <c r="AB1102" s="30"/>
      <c r="AC1102" s="30"/>
    </row>
    <row r="1103" spans="1:29" ht="19.5" customHeight="1">
      <c r="A1103" s="30"/>
      <c r="B1103" s="30"/>
      <c r="C1103" s="30"/>
      <c r="D1103" s="30"/>
      <c r="E1103" s="30"/>
      <c r="F1103" s="30"/>
      <c r="G1103" s="30"/>
      <c r="H1103" s="30"/>
      <c r="I1103" s="323"/>
      <c r="J1103" s="30"/>
      <c r="K1103" s="323"/>
      <c r="L1103" s="323"/>
      <c r="M1103" s="30"/>
      <c r="N1103" s="30"/>
      <c r="O1103" s="30"/>
      <c r="P1103" s="30"/>
      <c r="Q1103" s="30"/>
      <c r="R1103" s="30"/>
      <c r="S1103" s="30"/>
      <c r="T1103" s="30"/>
      <c r="U1103" s="30"/>
      <c r="V1103" s="30"/>
      <c r="W1103" s="30"/>
      <c r="X1103" s="30"/>
      <c r="Y1103" s="30"/>
      <c r="Z1103" s="30"/>
      <c r="AA1103" s="30"/>
      <c r="AB1103" s="30"/>
      <c r="AC1103" s="30"/>
    </row>
    <row r="1104" spans="1:29" ht="19.5" customHeight="1">
      <c r="N1104" s="30"/>
    </row>
    <row r="1105" spans="14:14" ht="19.5" customHeight="1">
      <c r="N1105" s="30"/>
    </row>
    <row r="2034" spans="2:2" ht="19.5" customHeight="1">
      <c r="B2034" s="8" t="s">
        <v>248</v>
      </c>
    </row>
  </sheetData>
  <sheetProtection algorithmName="SHA-512" hashValue="FSYv/OZPLwFQ0Bz9wA/v9kXl836GERRqAKFKnwOa2uuVBAq+f6Faz7TC3M1c2lso4JX30zqi/JQnn0yg96w0YQ==" saltValue="dDDh+niizgwDtkFzRkZuBQ==" spinCount="100000" sheet="1" objects="1" scenarios="1" selectLockedCells="1"/>
  <mergeCells count="20">
    <mergeCell ref="C1006:L1006"/>
    <mergeCell ref="C1008:L1008"/>
    <mergeCell ref="C1010:L1010"/>
    <mergeCell ref="C1012:L1012"/>
    <mergeCell ref="C36:L36"/>
    <mergeCell ref="C6:L6"/>
    <mergeCell ref="C32:L32"/>
    <mergeCell ref="C34:L34"/>
    <mergeCell ref="C30:L30"/>
    <mergeCell ref="C10:L10"/>
    <mergeCell ref="C12:L12"/>
    <mergeCell ref="C14:L14"/>
    <mergeCell ref="C7:K7"/>
    <mergeCell ref="C16:L16"/>
    <mergeCell ref="C22:L22"/>
    <mergeCell ref="C8:L8"/>
    <mergeCell ref="C24:L24"/>
    <mergeCell ref="C28:L28"/>
    <mergeCell ref="C18:L18"/>
    <mergeCell ref="C20:L20"/>
  </mergeCells>
  <dataValidations count="1">
    <dataValidation type="date" allowBlank="1" showInputMessage="1" showErrorMessage="1" errorTitle="Ungültiges Datum" error="Sie haben ein Datum vor dem Jahr 2024 erfasst. Bitte geben Sie ein gültiges Datum aus 2024 ein oder verwenden Sie das Excel-Tool für Vorjahre." sqref="C28:L28 C32:L32" xr:uid="{CD6FE92D-7A01-45A4-B69E-6AC2B32730A1}">
      <formula1>45657</formula1>
      <formula2>46023</formula2>
    </dataValidation>
  </dataValidations>
  <printOptions horizontalCentered="1"/>
  <pageMargins left="0.62992125984251968" right="0.27559055118110237" top="0.51181102362204722" bottom="0.27559055118110237" header="0.51181102362204722" footer="0.39370078740157483"/>
  <pageSetup paperSize="9" scale="82" orientation="portrait" cellComments="asDisplayed" r:id="rId1"/>
  <headerFooter alignWithMargins="0"/>
  <ignoredErrors>
    <ignoredError sqref="C7" unlockedFormula="1"/>
    <ignoredError sqref="P10"/>
  </ignoredErrors>
  <drawing r:id="rId2"/>
  <legacyDrawing r:id="rId3"/>
  <mc:AlternateContent xmlns:mc="http://schemas.openxmlformats.org/markup-compatibility/2006">
    <mc:Choice Requires="x14">
      <controls>
        <mc:AlternateContent xmlns:mc="http://schemas.openxmlformats.org/markup-compatibility/2006">
          <mc:Choice Requires="x14">
            <control shapeId="6155" r:id="rId4" name="Check Box 11">
              <controlPr defaultSize="0" autoFill="0" autoLine="0" autoPict="0">
                <anchor moveWithCells="1">
                  <from>
                    <xdr:col>2</xdr:col>
                    <xdr:colOff>9525</xdr:colOff>
                    <xdr:row>34</xdr:row>
                    <xdr:rowOff>104775</xdr:rowOff>
                  </from>
                  <to>
                    <xdr:col>12</xdr:col>
                    <xdr:colOff>0</xdr:colOff>
                    <xdr:row>34</xdr:row>
                    <xdr:rowOff>352425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8">
    <pageSetUpPr fitToPage="1"/>
  </sheetPr>
  <dimension ref="B1:Q94"/>
  <sheetViews>
    <sheetView showGridLines="0" showRowColHeaders="0" topLeftCell="A3" zoomScale="150" zoomScaleNormal="150" workbookViewId="0">
      <selection activeCell="D19" sqref="D19"/>
    </sheetView>
  </sheetViews>
  <sheetFormatPr baseColWidth="10" defaultColWidth="11.42578125" defaultRowHeight="19.5" customHeight="1"/>
  <cols>
    <col min="1" max="1" width="2.5703125" style="8" customWidth="1"/>
    <col min="2" max="2" width="55" style="8" customWidth="1"/>
    <col min="3" max="3" width="1.140625" style="8" customWidth="1"/>
    <col min="4" max="4" width="12.42578125" style="8" bestFit="1" customWidth="1"/>
    <col min="5" max="5" width="7.5703125" style="8" bestFit="1" customWidth="1"/>
    <col min="6" max="6" width="8.7109375" style="8" customWidth="1"/>
    <col min="7" max="7" width="2.7109375" style="8" customWidth="1"/>
    <col min="8" max="8" width="20.7109375" style="8" bestFit="1" customWidth="1"/>
    <col min="9" max="9" width="2.7109375" style="14" customWidth="1"/>
    <col min="10" max="10" width="13" style="14" customWidth="1"/>
    <col min="11" max="11" width="30.7109375" style="8" customWidth="1"/>
    <col min="12" max="16384" width="11.42578125" style="8"/>
  </cols>
  <sheetData>
    <row r="1" spans="2:17" ht="19.5" hidden="1" customHeight="1"/>
    <row r="2" spans="2:17" s="7" customFormat="1" ht="19.5" hidden="1" customHeight="1">
      <c r="B2" s="6" t="s">
        <v>6</v>
      </c>
      <c r="C2" s="6"/>
    </row>
    <row r="3" spans="2:17" s="7" customFormat="1" ht="12" customHeight="1">
      <c r="B3" s="6"/>
      <c r="C3" s="6"/>
    </row>
    <row r="4" spans="2:17" s="7" customFormat="1" ht="19.5" customHeight="1">
      <c r="B4" s="233" t="s">
        <v>274</v>
      </c>
      <c r="C4" s="325"/>
      <c r="D4" s="326"/>
      <c r="E4" s="326"/>
      <c r="F4" s="326"/>
      <c r="G4" s="326"/>
      <c r="H4" s="326"/>
      <c r="I4" s="326"/>
      <c r="J4" s="326"/>
      <c r="K4" s="47"/>
      <c r="L4" s="47"/>
    </row>
    <row r="5" spans="2:17" s="7" customFormat="1" ht="5.0999999999999996" customHeight="1">
      <c r="B5" s="54"/>
      <c r="C5" s="325"/>
      <c r="D5" s="326"/>
      <c r="E5" s="326"/>
      <c r="F5" s="326"/>
      <c r="G5" s="326"/>
      <c r="H5" s="326"/>
      <c r="I5" s="326"/>
      <c r="J5" s="326"/>
      <c r="K5" s="47"/>
      <c r="L5" s="47"/>
    </row>
    <row r="6" spans="2:17" ht="19.5" customHeight="1">
      <c r="B6" s="603" t="s">
        <v>4</v>
      </c>
      <c r="C6" s="603"/>
      <c r="D6" s="603"/>
      <c r="E6" s="603"/>
      <c r="F6" s="604" t="s">
        <v>12</v>
      </c>
      <c r="G6" s="604"/>
      <c r="H6" s="604"/>
      <c r="I6" s="604"/>
      <c r="J6" s="556"/>
      <c r="K6" s="563"/>
      <c r="L6" s="44"/>
      <c r="P6" s="19"/>
      <c r="Q6" s="15"/>
    </row>
    <row r="7" spans="2:17" ht="5.0999999999999996" customHeight="1">
      <c r="B7" s="548"/>
      <c r="C7" s="548"/>
      <c r="D7" s="548"/>
      <c r="E7" s="548"/>
      <c r="F7" s="184"/>
      <c r="G7" s="184"/>
      <c r="H7" s="184"/>
      <c r="I7" s="184"/>
      <c r="J7" s="556"/>
      <c r="K7" s="563"/>
      <c r="L7" s="44"/>
      <c r="P7" s="19"/>
      <c r="Q7" s="15"/>
    </row>
    <row r="8" spans="2:17" ht="19.5" customHeight="1">
      <c r="B8" s="549" t="s">
        <v>273</v>
      </c>
      <c r="C8" s="548"/>
      <c r="D8" s="548"/>
      <c r="E8" s="548"/>
      <c r="F8" s="184">
        <f>Reisedaten!M6</f>
        <v>14</v>
      </c>
      <c r="G8" s="184"/>
      <c r="H8" s="190">
        <f>Reisedaten!N7</f>
        <v>38</v>
      </c>
      <c r="I8" s="184"/>
      <c r="J8" s="556"/>
      <c r="K8" s="563"/>
      <c r="L8" s="44"/>
      <c r="P8" s="19"/>
      <c r="Q8" s="15"/>
    </row>
    <row r="9" spans="2:17" ht="5.0999999999999996" customHeight="1">
      <c r="B9" s="548"/>
      <c r="C9" s="548"/>
      <c r="D9" s="548"/>
      <c r="E9" s="548"/>
      <c r="F9" s="184"/>
      <c r="G9" s="184"/>
      <c r="H9" s="190"/>
      <c r="I9" s="184"/>
      <c r="J9" s="556"/>
      <c r="K9" s="564"/>
      <c r="L9" s="44"/>
      <c r="P9" s="19"/>
      <c r="Q9" s="15"/>
    </row>
    <row r="10" spans="2:17" ht="19.5" customHeight="1">
      <c r="B10" s="549" t="s">
        <v>42</v>
      </c>
      <c r="C10" s="548"/>
      <c r="D10" s="183">
        <v>0.99930555555555556</v>
      </c>
      <c r="E10" s="184">
        <f>IF(D12&gt;D10,2,0)</f>
        <v>0</v>
      </c>
      <c r="F10" s="184">
        <f>Reisedaten!M6</f>
        <v>14</v>
      </c>
      <c r="G10" s="185"/>
      <c r="H10" s="190">
        <f>Reisedaten!M7</f>
        <v>57</v>
      </c>
      <c r="I10" s="184"/>
      <c r="J10" s="556"/>
      <c r="K10" s="456"/>
      <c r="L10" s="187"/>
      <c r="M10" s="26"/>
      <c r="P10" s="19"/>
      <c r="Q10" s="15"/>
    </row>
    <row r="11" spans="2:17" ht="5.0999999999999996" customHeight="1">
      <c r="B11" s="549"/>
      <c r="C11" s="548"/>
      <c r="D11" s="188">
        <v>0.33402777777777781</v>
      </c>
      <c r="E11" s="189">
        <f>D11</f>
        <v>0.33402777777777781</v>
      </c>
      <c r="F11" s="185"/>
      <c r="G11" s="185"/>
      <c r="H11" s="190"/>
      <c r="I11" s="184"/>
      <c r="J11" s="556"/>
      <c r="K11" s="564"/>
      <c r="L11" s="187"/>
      <c r="M11" s="26"/>
      <c r="P11" s="19"/>
      <c r="Q11" s="15"/>
    </row>
    <row r="12" spans="2:17" ht="19.5" customHeight="1">
      <c r="B12" s="549" t="s">
        <v>327</v>
      </c>
      <c r="C12" s="548"/>
      <c r="D12" s="183">
        <f>Reisedaten!O10</f>
        <v>0</v>
      </c>
      <c r="E12" s="193">
        <f>D12</f>
        <v>0</v>
      </c>
      <c r="F12" s="184">
        <f>IF(OR(E12&gt;E11,E12=E11),1,0)</f>
        <v>0</v>
      </c>
      <c r="G12" s="184"/>
      <c r="H12" s="240"/>
      <c r="I12" s="184"/>
      <c r="J12" s="556">
        <f>IF(E10=2,28,F12*H8)</f>
        <v>0</v>
      </c>
      <c r="K12" s="564" t="str">
        <f>IF(AND($D$12&lt;0.33,D18&gt;0),TEXT($K$16,"0,00")&amp;" € Sachbezugswert","")</f>
        <v/>
      </c>
      <c r="L12" s="432">
        <f>Reisedaten!U30</f>
        <v>0</v>
      </c>
      <c r="M12" s="29"/>
      <c r="P12" s="19"/>
      <c r="Q12" s="15"/>
    </row>
    <row r="13" spans="2:17" ht="5.0999999999999996" customHeight="1">
      <c r="B13" s="549"/>
      <c r="C13" s="548"/>
      <c r="D13" s="548"/>
      <c r="E13" s="548"/>
      <c r="F13" s="184"/>
      <c r="G13" s="184"/>
      <c r="H13" s="190"/>
      <c r="I13" s="184"/>
      <c r="J13" s="556"/>
      <c r="K13" s="563"/>
      <c r="L13" s="187">
        <f>IF(ISERROR(L12)="FALSCH",0,L12)</f>
        <v>0</v>
      </c>
      <c r="M13" s="26"/>
      <c r="P13" s="19"/>
      <c r="Q13" s="15"/>
    </row>
    <row r="14" spans="2:17" ht="19.5" customHeight="1">
      <c r="B14" s="549" t="s">
        <v>56</v>
      </c>
      <c r="C14" s="548"/>
      <c r="D14" s="552">
        <f>IF(Reisedaten!O8=1,0,Reisedaten!O8)</f>
        <v>0</v>
      </c>
      <c r="E14" s="549"/>
      <c r="F14" s="184"/>
      <c r="G14" s="184"/>
      <c r="H14" s="190"/>
      <c r="I14" s="184"/>
      <c r="J14" s="556">
        <f>IF(D14=0,0,2*H8+H10*(D14-2))</f>
        <v>0</v>
      </c>
      <c r="K14" s="456"/>
      <c r="L14" s="187"/>
      <c r="M14" s="26"/>
      <c r="P14" s="19"/>
      <c r="Q14" s="15"/>
    </row>
    <row r="15" spans="2:17" ht="5.0999999999999996" customHeight="1">
      <c r="B15" s="553"/>
      <c r="C15" s="553"/>
      <c r="D15" s="554"/>
      <c r="E15" s="197"/>
      <c r="F15" s="555"/>
      <c r="G15" s="553"/>
      <c r="H15" s="556"/>
      <c r="I15" s="553"/>
      <c r="J15" s="556"/>
      <c r="K15" s="563"/>
      <c r="L15" s="187"/>
      <c r="M15" s="26"/>
      <c r="P15" s="19"/>
      <c r="Q15" s="15"/>
    </row>
    <row r="16" spans="2:17" ht="19.5" customHeight="1">
      <c r="B16" s="603" t="s">
        <v>68</v>
      </c>
      <c r="C16" s="603"/>
      <c r="D16" s="603"/>
      <c r="E16" s="603"/>
      <c r="F16" s="603"/>
      <c r="G16" s="603"/>
      <c r="H16" s="603"/>
      <c r="I16" s="603"/>
      <c r="J16" s="556"/>
      <c r="K16" s="565">
        <f>D19*1.7+D20*3.17+D21*3.17</f>
        <v>0</v>
      </c>
      <c r="L16" s="187"/>
      <c r="M16" s="26"/>
      <c r="P16" s="19"/>
      <c r="Q16" s="15"/>
    </row>
    <row r="17" spans="2:17" ht="5.0999999999999996" customHeight="1">
      <c r="B17" s="548"/>
      <c r="C17" s="548"/>
      <c r="D17" s="548"/>
      <c r="E17" s="548"/>
      <c r="F17" s="548"/>
      <c r="G17" s="548"/>
      <c r="H17" s="548"/>
      <c r="I17" s="548"/>
      <c r="J17" s="556"/>
      <c r="K17" s="563"/>
      <c r="L17" s="187"/>
      <c r="M17" s="26"/>
      <c r="P17" s="19"/>
      <c r="Q17" s="15"/>
    </row>
    <row r="18" spans="2:17" ht="19.5" customHeight="1">
      <c r="B18" s="566" t="s">
        <v>314</v>
      </c>
      <c r="C18" s="553"/>
      <c r="D18" s="197">
        <f>SUM(D19:D21)</f>
        <v>0</v>
      </c>
      <c r="E18" s="553"/>
      <c r="F18" s="550" t="s">
        <v>1</v>
      </c>
      <c r="G18" s="553"/>
      <c r="H18" s="557"/>
      <c r="I18" s="558"/>
      <c r="J18" s="556"/>
      <c r="K18" s="563"/>
      <c r="L18" s="44"/>
      <c r="P18" s="19"/>
      <c r="Q18" s="15"/>
    </row>
    <row r="19" spans="2:17" ht="19.5" customHeight="1">
      <c r="B19" s="561" t="s">
        <v>10</v>
      </c>
      <c r="C19" s="559"/>
      <c r="D19" s="567"/>
      <c r="E19" s="560" t="s">
        <v>5</v>
      </c>
      <c r="F19" s="551">
        <f>0.2*$H$10</f>
        <v>11.4</v>
      </c>
      <c r="G19" s="559"/>
      <c r="H19" s="551">
        <f>+F19*D19</f>
        <v>0</v>
      </c>
      <c r="I19" s="558"/>
      <c r="J19" s="556"/>
      <c r="K19" s="564" t="str">
        <f>IF(D14&gt;1,"",IF(AND($D$12&lt;0.33,$D$18&gt;0),"Ohne Anspruch auf Verpflegungsmehraufwand muss der geldwerte Vorteil der Mahlzeit lohnversteuert werden!",""))</f>
        <v/>
      </c>
      <c r="L19" s="44"/>
      <c r="P19" s="19"/>
      <c r="Q19" s="15"/>
    </row>
    <row r="20" spans="2:17" ht="19.5" customHeight="1">
      <c r="B20" s="561" t="s">
        <v>8</v>
      </c>
      <c r="C20" s="561">
        <v>1</v>
      </c>
      <c r="D20" s="567"/>
      <c r="E20" s="560" t="s">
        <v>5</v>
      </c>
      <c r="F20" s="551">
        <f>$H$10*0.4</f>
        <v>22.8</v>
      </c>
      <c r="G20" s="559"/>
      <c r="H20" s="551">
        <f>+F20*D20</f>
        <v>0</v>
      </c>
      <c r="I20" s="558"/>
      <c r="J20" s="556"/>
      <c r="K20" s="563"/>
      <c r="L20" s="44"/>
      <c r="P20" s="19"/>
      <c r="Q20" s="15"/>
    </row>
    <row r="21" spans="2:17" ht="19.5" customHeight="1">
      <c r="B21" s="561" t="s">
        <v>13</v>
      </c>
      <c r="C21" s="561"/>
      <c r="D21" s="567"/>
      <c r="E21" s="560" t="s">
        <v>5</v>
      </c>
      <c r="F21" s="551">
        <f>$H$10*0.4</f>
        <v>22.8</v>
      </c>
      <c r="G21" s="559"/>
      <c r="H21" s="551">
        <f>+F21*D21</f>
        <v>0</v>
      </c>
      <c r="I21" s="558"/>
      <c r="J21" s="556">
        <f>IF(D14&gt;1,H22*(-1),IF(J12=0,0,H22*(-1)))</f>
        <v>0</v>
      </c>
      <c r="K21" s="563"/>
      <c r="L21" s="44"/>
      <c r="P21" s="19"/>
      <c r="Q21" s="15"/>
    </row>
    <row r="22" spans="2:17" ht="19.5" customHeight="1">
      <c r="B22" s="566" t="s">
        <v>315</v>
      </c>
      <c r="C22" s="553"/>
      <c r="D22" s="197"/>
      <c r="E22" s="553"/>
      <c r="F22" s="550"/>
      <c r="G22" s="553"/>
      <c r="H22" s="557">
        <f>IF(SUM(H19:H21)&gt;H8,H8,SUM(H19:H21))</f>
        <v>0</v>
      </c>
      <c r="I22" s="558"/>
      <c r="J22" s="556"/>
      <c r="K22" s="563"/>
      <c r="L22" s="44"/>
      <c r="P22" s="19"/>
      <c r="Q22" s="15"/>
    </row>
    <row r="23" spans="2:17" ht="19.5" customHeight="1">
      <c r="B23" s="561" t="s">
        <v>10</v>
      </c>
      <c r="C23" s="561"/>
      <c r="D23" s="567"/>
      <c r="E23" s="560" t="s">
        <v>5</v>
      </c>
      <c r="F23" s="551">
        <f>0.2*$H$10</f>
        <v>11.4</v>
      </c>
      <c r="G23" s="559"/>
      <c r="H23" s="551">
        <f>+F23*D23</f>
        <v>0</v>
      </c>
      <c r="I23" s="562"/>
      <c r="J23" s="556"/>
      <c r="K23" s="563"/>
      <c r="L23" s="44"/>
      <c r="P23" s="19"/>
      <c r="Q23" s="15"/>
    </row>
    <row r="24" spans="2:17" ht="19.5" customHeight="1">
      <c r="B24" s="561" t="s">
        <v>8</v>
      </c>
      <c r="C24" s="561"/>
      <c r="D24" s="567"/>
      <c r="E24" s="560" t="s">
        <v>5</v>
      </c>
      <c r="F24" s="551">
        <f>$H$10*0.4</f>
        <v>22.8</v>
      </c>
      <c r="G24" s="559"/>
      <c r="H24" s="551">
        <f>+F24*D24</f>
        <v>0</v>
      </c>
      <c r="I24" s="562"/>
      <c r="J24" s="556"/>
      <c r="K24" s="563"/>
      <c r="L24" s="44"/>
      <c r="P24" s="19"/>
      <c r="Q24" s="15"/>
    </row>
    <row r="25" spans="2:17" ht="19.5" customHeight="1">
      <c r="B25" s="561" t="s">
        <v>13</v>
      </c>
      <c r="C25" s="561"/>
      <c r="D25" s="567"/>
      <c r="E25" s="560" t="s">
        <v>5</v>
      </c>
      <c r="F25" s="551">
        <f>$H$10*0.4</f>
        <v>22.8</v>
      </c>
      <c r="G25" s="559"/>
      <c r="H25" s="551">
        <f>+F25*D25</f>
        <v>0</v>
      </c>
      <c r="I25" s="562"/>
      <c r="J25" s="556">
        <f>IF(AND(Reisedaten!O37=TRUE,H26&gt;24),(-24),H26*(-1))</f>
        <v>0</v>
      </c>
      <c r="K25" s="563"/>
      <c r="L25" s="44"/>
      <c r="P25" s="19"/>
      <c r="Q25" s="15"/>
    </row>
    <row r="26" spans="2:17" ht="19.5" customHeight="1">
      <c r="B26" s="568" t="s">
        <v>316</v>
      </c>
      <c r="C26" s="561"/>
      <c r="D26" s="561"/>
      <c r="E26" s="561"/>
      <c r="F26" s="551"/>
      <c r="G26" s="559"/>
      <c r="H26" s="551">
        <f>SUM(H23:H25)</f>
        <v>0</v>
      </c>
      <c r="I26" s="562"/>
      <c r="J26" s="556"/>
      <c r="K26" s="563"/>
      <c r="L26" s="44"/>
      <c r="P26" s="19"/>
      <c r="Q26" s="15"/>
    </row>
    <row r="27" spans="2:17" ht="19.5" customHeight="1">
      <c r="B27" s="561" t="s">
        <v>10</v>
      </c>
      <c r="C27" s="561"/>
      <c r="D27" s="567"/>
      <c r="E27" s="560" t="s">
        <v>5</v>
      </c>
      <c r="F27" s="551">
        <f>0.2*$H$10</f>
        <v>11.4</v>
      </c>
      <c r="G27" s="559"/>
      <c r="H27" s="551">
        <f>+F27*D27</f>
        <v>0</v>
      </c>
      <c r="I27" s="562"/>
      <c r="J27" s="556"/>
      <c r="K27" s="563"/>
      <c r="L27" s="44"/>
      <c r="P27" s="19"/>
      <c r="Q27" s="15"/>
    </row>
    <row r="28" spans="2:17" ht="19.5" customHeight="1">
      <c r="B28" s="561" t="s">
        <v>8</v>
      </c>
      <c r="C28" s="561"/>
      <c r="D28" s="567"/>
      <c r="E28" s="560" t="s">
        <v>5</v>
      </c>
      <c r="F28" s="551">
        <f>$H$10*0.4</f>
        <v>22.8</v>
      </c>
      <c r="G28" s="559"/>
      <c r="H28" s="551">
        <f>+F28*D28</f>
        <v>0</v>
      </c>
      <c r="I28" s="562"/>
      <c r="J28" s="556"/>
      <c r="K28" s="563"/>
      <c r="L28" s="44"/>
      <c r="P28" s="19"/>
      <c r="Q28" s="15"/>
    </row>
    <row r="29" spans="2:17" ht="19.5" customHeight="1">
      <c r="B29" s="561" t="s">
        <v>13</v>
      </c>
      <c r="C29" s="561"/>
      <c r="D29" s="567"/>
      <c r="E29" s="560" t="s">
        <v>5</v>
      </c>
      <c r="F29" s="551">
        <f>$H$10*0.4</f>
        <v>22.8</v>
      </c>
      <c r="G29" s="559"/>
      <c r="H29" s="551">
        <f>+F29*D29</f>
        <v>0</v>
      </c>
      <c r="I29" s="562"/>
      <c r="J29" s="556">
        <f>H30*(-1)</f>
        <v>0</v>
      </c>
      <c r="K29" s="563"/>
      <c r="L29" s="44"/>
      <c r="P29" s="19"/>
      <c r="Q29" s="15"/>
    </row>
    <row r="30" spans="2:17" ht="6" customHeight="1">
      <c r="B30" s="561"/>
      <c r="C30" s="561"/>
      <c r="D30" s="560"/>
      <c r="E30" s="560"/>
      <c r="F30" s="561"/>
      <c r="G30" s="561"/>
      <c r="H30" s="557">
        <f>IF(SUM(H27:H29)&gt;H8,H8,SUM(H27:H29))</f>
        <v>0</v>
      </c>
      <c r="I30" s="561"/>
      <c r="J30" s="556"/>
      <c r="K30" s="563"/>
      <c r="L30" s="44"/>
      <c r="P30" s="19"/>
      <c r="Q30" s="15"/>
    </row>
    <row r="31" spans="2:17" ht="23.25" customHeight="1">
      <c r="B31" s="561" t="s">
        <v>1</v>
      </c>
      <c r="C31" s="561"/>
      <c r="D31" s="560"/>
      <c r="E31" s="560"/>
      <c r="F31" s="561"/>
      <c r="G31" s="561"/>
      <c r="H31" s="551"/>
      <c r="I31" s="561"/>
      <c r="J31" s="556">
        <f>IF(SUM(J6:J30)&lt;0,0,SUM(J6:J30))</f>
        <v>0</v>
      </c>
      <c r="K31" s="563"/>
      <c r="L31" s="44"/>
      <c r="P31" s="19"/>
      <c r="Q31" s="15"/>
    </row>
    <row r="32" spans="2:17" ht="19.5" customHeight="1">
      <c r="B32" s="563"/>
      <c r="C32" s="563"/>
      <c r="D32" s="563"/>
      <c r="E32" s="563"/>
      <c r="F32" s="563"/>
      <c r="G32" s="563"/>
      <c r="H32" s="563"/>
      <c r="I32" s="561"/>
      <c r="J32" s="561"/>
      <c r="K32" s="563"/>
      <c r="L32" s="44"/>
      <c r="P32" s="19"/>
      <c r="Q32" s="15"/>
    </row>
    <row r="33" spans="2:17" ht="19.5" customHeight="1">
      <c r="B33" s="563"/>
      <c r="C33" s="563"/>
      <c r="D33" s="563"/>
      <c r="E33" s="563"/>
      <c r="F33" s="563"/>
      <c r="G33" s="563"/>
      <c r="H33" s="563"/>
      <c r="I33" s="561"/>
      <c r="J33" s="561"/>
      <c r="K33" s="563"/>
      <c r="L33" s="44"/>
      <c r="P33" s="19"/>
      <c r="Q33" s="15"/>
    </row>
    <row r="34" spans="2:17" ht="19.5" customHeight="1">
      <c r="B34" s="563"/>
      <c r="C34" s="563"/>
      <c r="D34" s="563"/>
      <c r="E34" s="563"/>
      <c r="F34" s="563"/>
      <c r="G34" s="563"/>
      <c r="H34" s="563"/>
      <c r="I34" s="561"/>
      <c r="J34" s="561"/>
      <c r="K34" s="563"/>
      <c r="L34" s="44"/>
      <c r="P34" s="19"/>
      <c r="Q34" s="15"/>
    </row>
    <row r="35" spans="2:17" ht="19.5" customHeight="1">
      <c r="B35" s="563"/>
      <c r="C35" s="563"/>
      <c r="D35" s="563"/>
      <c r="E35" s="563"/>
      <c r="F35" s="563"/>
      <c r="G35" s="563"/>
      <c r="H35" s="563"/>
      <c r="I35" s="561"/>
      <c r="J35" s="561"/>
      <c r="K35" s="563"/>
      <c r="L35" s="44"/>
      <c r="P35" s="19"/>
      <c r="Q35" s="15"/>
    </row>
    <row r="36" spans="2:17" ht="19.5" customHeight="1">
      <c r="B36" s="456"/>
      <c r="C36" s="456"/>
      <c r="D36" s="456"/>
      <c r="E36" s="456"/>
      <c r="F36" s="456"/>
      <c r="G36" s="456"/>
      <c r="H36" s="456"/>
      <c r="I36" s="458"/>
      <c r="J36" s="458"/>
      <c r="K36" s="456"/>
      <c r="P36" s="19"/>
      <c r="Q36" s="15"/>
    </row>
    <row r="37" spans="2:17" ht="19.5" customHeight="1">
      <c r="B37" s="456"/>
      <c r="C37" s="456"/>
      <c r="D37" s="456"/>
      <c r="E37" s="456"/>
      <c r="F37" s="456"/>
      <c r="G37" s="456"/>
      <c r="H37" s="456"/>
      <c r="I37" s="458"/>
      <c r="J37" s="458"/>
      <c r="K37" s="456"/>
    </row>
    <row r="38" spans="2:17" ht="19.5" customHeight="1">
      <c r="F38" s="9"/>
      <c r="G38" s="9"/>
      <c r="H38" s="17"/>
      <c r="I38" s="24"/>
      <c r="J38" s="24"/>
    </row>
    <row r="39" spans="2:17" ht="19.5" customHeight="1">
      <c r="F39" s="9"/>
      <c r="G39" s="9"/>
      <c r="H39" s="17"/>
      <c r="I39" s="24"/>
      <c r="J39" s="24"/>
    </row>
    <row r="40" spans="2:17" ht="19.5" customHeight="1">
      <c r="F40" s="9"/>
      <c r="G40" s="9"/>
      <c r="H40" s="9"/>
      <c r="I40" s="24"/>
      <c r="J40" s="24"/>
    </row>
    <row r="41" spans="2:17" ht="19.5" customHeight="1">
      <c r="F41" s="9"/>
      <c r="G41" s="9"/>
      <c r="H41" s="9"/>
      <c r="I41" s="24"/>
      <c r="J41" s="24"/>
    </row>
    <row r="42" spans="2:17" ht="19.5" customHeight="1">
      <c r="F42" s="9"/>
      <c r="G42" s="9"/>
      <c r="H42" s="9"/>
      <c r="I42" s="24"/>
      <c r="J42" s="24"/>
    </row>
    <row r="64" spans="2:16" s="14" customFormat="1" ht="19.5" customHeight="1">
      <c r="B64" s="8"/>
      <c r="C64" s="8"/>
      <c r="D64" s="8"/>
      <c r="E64" s="8"/>
      <c r="F64" s="8"/>
      <c r="G64" s="8"/>
      <c r="H64" s="15"/>
      <c r="K64" s="8"/>
      <c r="L64" s="8"/>
      <c r="M64" s="8"/>
      <c r="N64" s="8"/>
      <c r="O64" s="8"/>
      <c r="P64" s="8"/>
    </row>
    <row r="65" spans="2:16" s="14" customFormat="1" ht="19.5" customHeight="1">
      <c r="B65" s="8"/>
      <c r="C65" s="8"/>
      <c r="D65" s="8"/>
      <c r="E65" s="8"/>
      <c r="F65" s="8"/>
      <c r="G65" s="8"/>
      <c r="H65" s="15"/>
      <c r="K65" s="8"/>
      <c r="L65" s="8"/>
      <c r="M65" s="8"/>
      <c r="N65" s="8"/>
      <c r="O65" s="8"/>
      <c r="P65" s="8"/>
    </row>
    <row r="66" spans="2:16" s="14" customFormat="1" ht="19.5" customHeight="1">
      <c r="B66" s="8"/>
      <c r="C66" s="8"/>
      <c r="D66" s="8"/>
      <c r="E66" s="8"/>
      <c r="F66" s="8"/>
      <c r="G66" s="8"/>
      <c r="H66" s="15"/>
      <c r="K66" s="8"/>
      <c r="L66" s="8"/>
      <c r="M66" s="8"/>
      <c r="N66" s="8"/>
      <c r="O66" s="8"/>
      <c r="P66" s="8"/>
    </row>
    <row r="67" spans="2:16" s="14" customFormat="1" ht="19.5" customHeight="1">
      <c r="B67" s="8"/>
      <c r="C67" s="8"/>
      <c r="D67" s="8"/>
      <c r="E67" s="8"/>
      <c r="F67" s="8"/>
      <c r="G67" s="8"/>
      <c r="H67" s="15"/>
      <c r="K67" s="8"/>
      <c r="L67" s="8"/>
      <c r="M67" s="8"/>
      <c r="N67" s="8"/>
      <c r="O67" s="8"/>
      <c r="P67" s="8"/>
    </row>
    <row r="68" spans="2:16" s="14" customFormat="1" ht="19.5" customHeight="1">
      <c r="B68" s="8"/>
      <c r="C68" s="8"/>
      <c r="D68" s="8"/>
      <c r="E68" s="8"/>
      <c r="F68" s="8"/>
      <c r="G68" s="8"/>
      <c r="H68" s="15"/>
      <c r="K68" s="8"/>
      <c r="L68" s="8"/>
      <c r="M68" s="8"/>
      <c r="N68" s="8"/>
      <c r="O68" s="8"/>
      <c r="P68" s="8"/>
    </row>
    <row r="69" spans="2:16" s="14" customFormat="1" ht="19.5" customHeight="1">
      <c r="B69" s="8"/>
      <c r="C69" s="8"/>
      <c r="D69" s="8"/>
      <c r="E69" s="8"/>
      <c r="F69" s="8"/>
      <c r="G69" s="8"/>
      <c r="H69" s="15"/>
      <c r="K69" s="8"/>
      <c r="L69" s="8"/>
      <c r="M69" s="8"/>
      <c r="N69" s="8"/>
      <c r="O69" s="8"/>
      <c r="P69" s="8"/>
    </row>
    <row r="70" spans="2:16" s="14" customFormat="1" ht="19.5" customHeight="1">
      <c r="B70" s="8"/>
      <c r="C70" s="8"/>
      <c r="D70" s="8"/>
      <c r="E70" s="8"/>
      <c r="F70" s="8"/>
      <c r="G70" s="8"/>
      <c r="H70" s="15"/>
      <c r="K70" s="8"/>
      <c r="L70" s="8"/>
      <c r="M70" s="8"/>
      <c r="N70" s="8"/>
      <c r="O70" s="8"/>
      <c r="P70" s="8"/>
    </row>
    <row r="71" spans="2:16" s="14" customFormat="1" ht="19.5" customHeight="1">
      <c r="B71" s="8"/>
      <c r="C71" s="8"/>
      <c r="D71" s="8"/>
      <c r="E71" s="8"/>
      <c r="F71" s="8"/>
      <c r="G71" s="8"/>
      <c r="H71" s="15"/>
      <c r="K71" s="8"/>
      <c r="L71" s="8"/>
      <c r="M71" s="8"/>
      <c r="N71" s="8"/>
      <c r="O71" s="8"/>
      <c r="P71" s="8"/>
    </row>
    <row r="72" spans="2:16" s="14" customFormat="1" ht="19.5" customHeight="1">
      <c r="B72" s="8"/>
      <c r="C72" s="8"/>
      <c r="D72" s="8"/>
      <c r="E72" s="8"/>
      <c r="F72" s="8"/>
      <c r="G72" s="8"/>
      <c r="H72" s="15"/>
      <c r="K72" s="8"/>
      <c r="L72" s="8"/>
      <c r="M72" s="8"/>
      <c r="N72" s="8"/>
      <c r="O72" s="8"/>
      <c r="P72" s="8"/>
    </row>
    <row r="73" spans="2:16" s="14" customFormat="1" ht="19.5" customHeight="1">
      <c r="B73" s="8"/>
      <c r="C73" s="8"/>
      <c r="D73" s="8"/>
      <c r="E73" s="8"/>
      <c r="F73" s="8"/>
      <c r="G73" s="8"/>
      <c r="H73" s="15"/>
      <c r="K73" s="8"/>
      <c r="L73" s="8"/>
      <c r="M73" s="8"/>
      <c r="N73" s="8"/>
      <c r="O73" s="8"/>
      <c r="P73" s="8"/>
    </row>
    <row r="74" spans="2:16" s="14" customFormat="1" ht="19.5" customHeight="1">
      <c r="B74" s="8"/>
      <c r="C74" s="8"/>
      <c r="D74" s="8"/>
      <c r="E74" s="8"/>
      <c r="F74" s="8"/>
      <c r="G74" s="8"/>
      <c r="H74" s="15"/>
      <c r="K74" s="8"/>
      <c r="L74" s="8"/>
      <c r="M74" s="8"/>
      <c r="N74" s="8"/>
      <c r="O74" s="8"/>
      <c r="P74" s="8"/>
    </row>
    <row r="75" spans="2:16" s="14" customFormat="1" ht="19.5" customHeight="1">
      <c r="B75" s="8"/>
      <c r="C75" s="8"/>
      <c r="D75" s="8"/>
      <c r="E75" s="8"/>
      <c r="F75" s="8"/>
      <c r="G75" s="8"/>
      <c r="H75" s="15"/>
      <c r="K75" s="8"/>
      <c r="L75" s="8"/>
      <c r="M75" s="8"/>
      <c r="N75" s="8"/>
      <c r="O75" s="8"/>
      <c r="P75" s="8"/>
    </row>
    <row r="76" spans="2:16" s="14" customFormat="1" ht="19.5" customHeight="1">
      <c r="B76" s="8"/>
      <c r="C76" s="8"/>
      <c r="D76" s="8"/>
      <c r="E76" s="8"/>
      <c r="F76" s="8"/>
      <c r="G76" s="8"/>
      <c r="H76" s="15"/>
      <c r="K76" s="8"/>
      <c r="L76" s="8"/>
      <c r="M76" s="8"/>
      <c r="N76" s="8"/>
      <c r="O76" s="8"/>
      <c r="P76" s="8"/>
    </row>
    <row r="77" spans="2:16" s="14" customFormat="1" ht="19.5" customHeight="1">
      <c r="B77" s="8"/>
      <c r="C77" s="8"/>
      <c r="D77" s="8"/>
      <c r="E77" s="8"/>
      <c r="F77" s="8"/>
      <c r="G77" s="8"/>
      <c r="H77" s="15"/>
      <c r="K77" s="8"/>
      <c r="L77" s="8"/>
      <c r="M77" s="8"/>
      <c r="N77" s="8"/>
      <c r="O77" s="8"/>
      <c r="P77" s="8"/>
    </row>
    <row r="78" spans="2:16" s="14" customFormat="1" ht="19.5" customHeight="1">
      <c r="B78" s="8"/>
      <c r="C78" s="8"/>
      <c r="D78" s="8"/>
      <c r="E78" s="8"/>
      <c r="F78" s="8"/>
      <c r="G78" s="8"/>
      <c r="H78" s="15"/>
      <c r="K78" s="8"/>
      <c r="L78" s="8"/>
      <c r="M78" s="8"/>
      <c r="N78" s="8"/>
      <c r="O78" s="8"/>
      <c r="P78" s="8"/>
    </row>
    <row r="79" spans="2:16" s="14" customFormat="1" ht="19.5" customHeight="1">
      <c r="B79" s="8"/>
      <c r="C79" s="8"/>
      <c r="D79" s="8"/>
      <c r="E79" s="8"/>
      <c r="F79" s="8"/>
      <c r="G79" s="8"/>
      <c r="H79" s="15"/>
      <c r="K79" s="8"/>
      <c r="L79" s="8"/>
      <c r="M79" s="8"/>
      <c r="N79" s="8"/>
      <c r="O79" s="8"/>
      <c r="P79" s="8"/>
    </row>
    <row r="80" spans="2:16" s="14" customFormat="1" ht="19.5" customHeight="1">
      <c r="B80" s="8"/>
      <c r="C80" s="8"/>
      <c r="D80" s="8"/>
      <c r="E80" s="8"/>
      <c r="F80" s="8"/>
      <c r="G80" s="8"/>
      <c r="H80" s="15"/>
      <c r="K80" s="8"/>
      <c r="L80" s="8"/>
      <c r="M80" s="8"/>
      <c r="N80" s="8"/>
      <c r="O80" s="8"/>
      <c r="P80" s="8"/>
    </row>
    <row r="81" spans="2:16" s="14" customFormat="1" ht="19.5" customHeight="1">
      <c r="B81" s="8"/>
      <c r="C81" s="8"/>
      <c r="D81" s="8"/>
      <c r="E81" s="8"/>
      <c r="F81" s="8"/>
      <c r="G81" s="8"/>
      <c r="H81" s="15"/>
      <c r="K81" s="8"/>
      <c r="L81" s="8"/>
      <c r="M81" s="8"/>
      <c r="N81" s="8"/>
      <c r="O81" s="8"/>
      <c r="P81" s="8"/>
    </row>
    <row r="82" spans="2:16" s="14" customFormat="1" ht="19.5" customHeight="1">
      <c r="B82" s="8"/>
      <c r="C82" s="8"/>
      <c r="D82" s="8"/>
      <c r="E82" s="8"/>
      <c r="F82" s="8"/>
      <c r="G82" s="8"/>
      <c r="H82" s="15"/>
      <c r="K82" s="8"/>
      <c r="L82" s="8"/>
      <c r="M82" s="8"/>
      <c r="N82" s="8"/>
      <c r="O82" s="8"/>
      <c r="P82" s="8"/>
    </row>
    <row r="83" spans="2:16" s="14" customFormat="1" ht="19.5" customHeight="1">
      <c r="B83" s="8"/>
      <c r="C83" s="8"/>
      <c r="D83" s="8"/>
      <c r="E83" s="8"/>
      <c r="F83" s="8"/>
      <c r="G83" s="8"/>
      <c r="H83" s="15"/>
      <c r="K83" s="8"/>
      <c r="L83" s="8"/>
      <c r="M83" s="8"/>
      <c r="N83" s="8"/>
      <c r="O83" s="8"/>
      <c r="P83" s="8"/>
    </row>
    <row r="84" spans="2:16" s="14" customFormat="1" ht="19.5" customHeight="1">
      <c r="B84" s="8"/>
      <c r="C84" s="8"/>
      <c r="D84" s="8"/>
      <c r="E84" s="8"/>
      <c r="F84" s="8"/>
      <c r="G84" s="8"/>
      <c r="H84" s="15"/>
      <c r="K84" s="8"/>
      <c r="L84" s="8"/>
      <c r="M84" s="8"/>
      <c r="N84" s="8"/>
      <c r="O84" s="8"/>
      <c r="P84" s="8"/>
    </row>
    <row r="85" spans="2:16" s="14" customFormat="1" ht="19.5" customHeight="1">
      <c r="B85" s="8"/>
      <c r="C85" s="8"/>
      <c r="D85" s="8"/>
      <c r="E85" s="8"/>
      <c r="F85" s="8"/>
      <c r="G85" s="8"/>
      <c r="H85" s="15"/>
      <c r="K85" s="8"/>
      <c r="L85" s="8"/>
      <c r="M85" s="8"/>
      <c r="N85" s="8"/>
      <c r="O85" s="8"/>
      <c r="P85" s="8"/>
    </row>
    <row r="86" spans="2:16" s="14" customFormat="1" ht="19.5" customHeight="1">
      <c r="B86" s="8"/>
      <c r="C86" s="8"/>
      <c r="D86" s="8"/>
      <c r="E86" s="8"/>
      <c r="F86" s="8"/>
      <c r="G86" s="8"/>
      <c r="H86" s="15"/>
      <c r="K86" s="8"/>
      <c r="L86" s="8"/>
      <c r="M86" s="8"/>
      <c r="N86" s="8"/>
      <c r="O86" s="8"/>
      <c r="P86" s="8"/>
    </row>
    <row r="87" spans="2:16" s="14" customFormat="1" ht="19.5" customHeight="1">
      <c r="B87" s="8"/>
      <c r="C87" s="8"/>
      <c r="D87" s="8"/>
      <c r="E87" s="8"/>
      <c r="F87" s="8"/>
      <c r="G87" s="8"/>
      <c r="H87" s="15"/>
      <c r="K87" s="8"/>
      <c r="L87" s="8"/>
      <c r="M87" s="8"/>
      <c r="N87" s="8"/>
      <c r="O87" s="8"/>
      <c r="P87" s="8"/>
    </row>
    <row r="88" spans="2:16" s="14" customFormat="1" ht="19.5" customHeight="1">
      <c r="B88" s="8"/>
      <c r="C88" s="8"/>
      <c r="D88" s="8"/>
      <c r="E88" s="8"/>
      <c r="F88" s="8"/>
      <c r="G88" s="8"/>
      <c r="H88" s="15"/>
      <c r="K88" s="8"/>
      <c r="L88" s="8"/>
      <c r="M88" s="8"/>
      <c r="N88" s="8"/>
      <c r="O88" s="8"/>
      <c r="P88" s="8"/>
    </row>
    <row r="89" spans="2:16" s="14" customFormat="1" ht="19.5" customHeight="1">
      <c r="B89" s="8"/>
      <c r="C89" s="8"/>
      <c r="D89" s="8"/>
      <c r="E89" s="8"/>
      <c r="F89" s="8"/>
      <c r="G89" s="8"/>
      <c r="H89" s="15"/>
      <c r="K89" s="8"/>
      <c r="L89" s="8"/>
      <c r="M89" s="8"/>
      <c r="N89" s="8"/>
      <c r="O89" s="8"/>
      <c r="P89" s="8"/>
    </row>
    <row r="90" spans="2:16" s="14" customFormat="1" ht="19.5" customHeight="1">
      <c r="B90" s="8"/>
      <c r="C90" s="8"/>
      <c r="D90" s="8"/>
      <c r="E90" s="8"/>
      <c r="F90" s="8"/>
      <c r="G90" s="8"/>
      <c r="H90" s="15"/>
      <c r="K90" s="8"/>
      <c r="L90" s="8"/>
      <c r="M90" s="8"/>
      <c r="N90" s="8"/>
      <c r="O90" s="8"/>
      <c r="P90" s="8"/>
    </row>
    <row r="91" spans="2:16" s="14" customFormat="1" ht="19.5" customHeight="1">
      <c r="B91" s="8"/>
      <c r="C91" s="8"/>
      <c r="D91" s="8"/>
      <c r="E91" s="8"/>
      <c r="F91" s="8"/>
      <c r="G91" s="8"/>
      <c r="H91" s="15"/>
      <c r="K91" s="8"/>
      <c r="L91" s="8"/>
      <c r="M91" s="8"/>
      <c r="N91" s="8"/>
      <c r="O91" s="8"/>
      <c r="P91" s="8"/>
    </row>
    <row r="92" spans="2:16" s="14" customFormat="1" ht="19.5" customHeight="1">
      <c r="B92" s="8"/>
      <c r="C92" s="8"/>
      <c r="D92" s="8"/>
      <c r="E92" s="8"/>
      <c r="F92" s="8"/>
      <c r="G92" s="8"/>
      <c r="H92" s="15"/>
      <c r="K92" s="8"/>
      <c r="L92" s="8"/>
      <c r="M92" s="8"/>
      <c r="N92" s="8"/>
      <c r="O92" s="8"/>
      <c r="P92" s="8"/>
    </row>
    <row r="93" spans="2:16" s="14" customFormat="1" ht="19.5" customHeight="1">
      <c r="B93" s="8"/>
      <c r="C93" s="8"/>
      <c r="D93" s="8"/>
      <c r="E93" s="8"/>
      <c r="F93" s="8"/>
      <c r="G93" s="8"/>
      <c r="H93" s="15"/>
      <c r="K93" s="8"/>
      <c r="L93" s="8"/>
      <c r="M93" s="8"/>
      <c r="N93" s="8"/>
      <c r="O93" s="8"/>
      <c r="P93" s="8"/>
    </row>
    <row r="94" spans="2:16" s="14" customFormat="1" ht="19.5" customHeight="1">
      <c r="B94" s="8"/>
      <c r="C94" s="8"/>
      <c r="D94" s="8"/>
      <c r="E94" s="8"/>
      <c r="F94" s="8"/>
      <c r="G94" s="8"/>
      <c r="H94" s="15"/>
      <c r="K94" s="8"/>
      <c r="L94" s="8"/>
      <c r="M94" s="8"/>
      <c r="N94" s="8"/>
      <c r="O94" s="8"/>
      <c r="P94" s="8"/>
    </row>
  </sheetData>
  <sheetProtection algorithmName="SHA-512" hashValue="+4COClzufofxrxqE92epjXac6dH9skZ3dTHIG98Vpw8QfgctD95/k7JmvtaGK90i7LYx7EpNe6LmN37Y5zwR6Q==" saltValue="GrZffoIPWUoBpDvXc7Dk6A==" spinCount="100000" sheet="1" selectLockedCells="1"/>
  <mergeCells count="3">
    <mergeCell ref="B6:E6"/>
    <mergeCell ref="F6:I6"/>
    <mergeCell ref="B16:I16"/>
  </mergeCells>
  <printOptions horizontalCentered="1"/>
  <pageMargins left="0.62992125984251968" right="0.27559055118110237" top="0.51181102362204722" bottom="0.27559055118110237" header="0.51181102362204722" footer="0.39370078740157483"/>
  <pageSetup paperSize="8"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1:AS996"/>
  <sheetViews>
    <sheetView showGridLines="0" showRowColHeaders="0" topLeftCell="A3" workbookViewId="0">
      <selection activeCell="D25" sqref="D25"/>
    </sheetView>
  </sheetViews>
  <sheetFormatPr baseColWidth="10" defaultColWidth="11.42578125" defaultRowHeight="19.5" customHeight="1"/>
  <cols>
    <col min="1" max="1" width="2.5703125" style="8" customWidth="1"/>
    <col min="2" max="2" width="40.7109375" style="8" customWidth="1"/>
    <col min="3" max="3" width="14.42578125" style="8" customWidth="1"/>
    <col min="4" max="4" width="9" style="8" customWidth="1"/>
    <col min="5" max="5" width="10.85546875" style="8" customWidth="1"/>
    <col min="6" max="6" width="4.7109375" style="8" customWidth="1"/>
    <col min="7" max="7" width="10.140625" style="8" customWidth="1"/>
    <col min="8" max="8" width="4.7109375" style="8" customWidth="1"/>
    <col min="9" max="9" width="11.140625" style="8" customWidth="1"/>
    <col min="10" max="10" width="4.7109375" style="8" customWidth="1"/>
    <col min="11" max="11" width="11" style="14" customWidth="1"/>
    <col min="12" max="12" width="5.28515625" style="14" customWidth="1"/>
    <col min="13" max="13" width="11.42578125" style="8"/>
    <col min="14" max="14" width="18.5703125" style="8" customWidth="1"/>
    <col min="15" max="19" width="11.42578125" style="8"/>
    <col min="20" max="20" width="11.42578125" style="8" customWidth="1"/>
    <col min="21" max="21" width="11.42578125" style="8"/>
    <col min="22" max="22" width="14.7109375" style="8" customWidth="1"/>
    <col min="23" max="16384" width="11.42578125" style="8"/>
  </cols>
  <sheetData>
    <row r="1" spans="2:40" ht="19.5" hidden="1" customHeight="1"/>
    <row r="2" spans="2:40" s="7" customFormat="1" ht="19.5" hidden="1" customHeight="1">
      <c r="B2" s="6" t="s">
        <v>6</v>
      </c>
      <c r="C2" s="6"/>
      <c r="D2" s="6"/>
      <c r="E2" s="6"/>
    </row>
    <row r="3" spans="2:40" s="7" customFormat="1" ht="12" customHeight="1">
      <c r="B3" s="6"/>
      <c r="C3" s="6"/>
      <c r="D3" s="6"/>
      <c r="E3" s="6"/>
    </row>
    <row r="4" spans="2:40" s="7" customFormat="1" ht="19.5" customHeight="1">
      <c r="B4" s="231" t="s">
        <v>274</v>
      </c>
      <c r="C4" s="231"/>
      <c r="D4" s="49"/>
      <c r="E4" s="49"/>
      <c r="F4" s="50"/>
      <c r="G4" s="50"/>
      <c r="H4" s="50"/>
      <c r="I4" s="50"/>
      <c r="J4" s="50"/>
      <c r="K4" s="50"/>
      <c r="L4" s="50"/>
      <c r="M4" s="50"/>
      <c r="N4" s="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row>
    <row r="5" spans="2:40" s="7" customFormat="1" ht="5.0999999999999996" customHeight="1">
      <c r="B5" s="54"/>
      <c r="C5" s="54"/>
      <c r="D5" s="325"/>
      <c r="E5" s="325"/>
      <c r="F5" s="326"/>
      <c r="G5" s="326"/>
      <c r="H5" s="326"/>
      <c r="I5" s="326"/>
      <c r="J5" s="326"/>
      <c r="K5" s="326"/>
      <c r="L5" s="326"/>
      <c r="M5" s="326"/>
      <c r="N5" s="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row>
    <row r="6" spans="2:40" ht="19.5" customHeight="1">
      <c r="B6" s="605" t="s">
        <v>4</v>
      </c>
      <c r="C6" s="605"/>
      <c r="D6" s="605"/>
      <c r="E6" s="605"/>
      <c r="F6" s="605"/>
      <c r="G6" s="605"/>
      <c r="H6" s="606"/>
      <c r="I6" s="606"/>
      <c r="J6" s="606"/>
      <c r="K6" s="606"/>
      <c r="L6" s="303"/>
      <c r="M6" s="66"/>
      <c r="N6" s="44"/>
      <c r="P6" s="42"/>
      <c r="Q6" s="42"/>
      <c r="R6" s="424"/>
      <c r="S6" s="425"/>
      <c r="T6" s="42"/>
      <c r="U6" s="42"/>
      <c r="V6" s="42"/>
      <c r="W6" s="42"/>
      <c r="X6" s="42"/>
      <c r="Y6" s="42"/>
      <c r="Z6" s="42"/>
      <c r="AA6" s="42"/>
      <c r="AB6" s="42"/>
      <c r="AC6" s="42"/>
      <c r="AD6" s="42"/>
      <c r="AE6" s="42"/>
      <c r="AF6" s="42"/>
      <c r="AG6" s="42"/>
      <c r="AH6" s="42"/>
      <c r="AI6" s="42"/>
      <c r="AJ6" s="42"/>
      <c r="AK6" s="42"/>
      <c r="AL6" s="42"/>
      <c r="AM6" s="42"/>
      <c r="AN6" s="42"/>
    </row>
    <row r="7" spans="2:40" ht="5.0999999999999996" customHeight="1">
      <c r="B7" s="391"/>
      <c r="C7" s="391"/>
      <c r="D7" s="391"/>
      <c r="E7" s="391"/>
      <c r="F7" s="391"/>
      <c r="G7" s="391"/>
      <c r="H7" s="392"/>
      <c r="I7" s="392"/>
      <c r="J7" s="392"/>
      <c r="K7" s="392"/>
      <c r="L7" s="303"/>
      <c r="M7" s="66"/>
      <c r="N7" s="44"/>
      <c r="P7" s="42"/>
      <c r="Q7" s="42"/>
      <c r="R7" s="424"/>
      <c r="S7" s="425"/>
      <c r="T7" s="42"/>
      <c r="U7" s="42"/>
      <c r="V7" s="42"/>
      <c r="W7" s="42"/>
      <c r="X7" s="42"/>
      <c r="Y7" s="42"/>
      <c r="Z7" s="42"/>
      <c r="AA7" s="42"/>
      <c r="AB7" s="42"/>
      <c r="AC7" s="42"/>
      <c r="AD7" s="42"/>
      <c r="AE7" s="42"/>
      <c r="AF7" s="42"/>
      <c r="AG7" s="42"/>
      <c r="AH7" s="42"/>
      <c r="AI7" s="42"/>
      <c r="AJ7" s="42"/>
      <c r="AK7" s="42"/>
      <c r="AL7" s="42"/>
      <c r="AM7" s="42"/>
      <c r="AN7" s="42"/>
    </row>
    <row r="8" spans="2:40" ht="5.0999999999999996" customHeight="1">
      <c r="B8" s="302"/>
      <c r="C8" s="302"/>
      <c r="D8" s="391"/>
      <c r="E8" s="391"/>
      <c r="F8" s="188">
        <v>0.33402777777777781</v>
      </c>
      <c r="G8" s="189">
        <f>F8</f>
        <v>0.33402777777777781</v>
      </c>
      <c r="H8" s="185"/>
      <c r="I8" s="186"/>
      <c r="J8" s="190"/>
      <c r="K8" s="191"/>
      <c r="L8" s="327"/>
      <c r="M8" s="116"/>
      <c r="N8" s="187"/>
      <c r="O8" s="26"/>
      <c r="P8" s="42"/>
      <c r="Q8" s="42"/>
      <c r="R8" s="424"/>
      <c r="S8" s="425"/>
      <c r="T8" s="42"/>
      <c r="U8" s="42"/>
      <c r="V8" s="42"/>
      <c r="W8" s="42"/>
      <c r="X8" s="42"/>
      <c r="Y8" s="42"/>
      <c r="Z8" s="42"/>
      <c r="AA8" s="42"/>
      <c r="AB8" s="42"/>
      <c r="AC8" s="42"/>
      <c r="AD8" s="42"/>
      <c r="AE8" s="42"/>
      <c r="AF8" s="42"/>
      <c r="AG8" s="42"/>
      <c r="AH8" s="42"/>
      <c r="AI8" s="42"/>
      <c r="AJ8" s="42"/>
      <c r="AK8" s="42"/>
      <c r="AL8" s="42"/>
      <c r="AM8" s="42"/>
      <c r="AN8" s="42"/>
    </row>
    <row r="9" spans="2:40" ht="19.5" hidden="1" customHeight="1">
      <c r="B9" s="302" t="s">
        <v>55</v>
      </c>
      <c r="C9" s="302"/>
      <c r="D9" s="391"/>
      <c r="E9" s="391"/>
      <c r="F9" s="192">
        <f>Reisedaten!O10</f>
        <v>0</v>
      </c>
      <c r="G9" s="193">
        <f>F9</f>
        <v>0</v>
      </c>
      <c r="H9" s="184">
        <f>IF(OR(G9&gt;G8,G9=G8),1,0)</f>
        <v>0</v>
      </c>
      <c r="I9" s="194"/>
      <c r="J9" s="240"/>
      <c r="K9" s="194"/>
      <c r="L9" s="327"/>
      <c r="M9" s="328"/>
      <c r="N9" s="195">
        <f>Reisedaten!U30</f>
        <v>0</v>
      </c>
      <c r="O9" s="29"/>
      <c r="P9" s="42"/>
      <c r="Q9" s="42"/>
      <c r="R9" s="424"/>
      <c r="S9" s="425"/>
      <c r="T9" s="42"/>
      <c r="U9" s="42"/>
      <c r="V9" s="42"/>
      <c r="W9" s="42"/>
      <c r="X9" s="42"/>
      <c r="Y9" s="42"/>
      <c r="Z9" s="42"/>
      <c r="AA9" s="42"/>
      <c r="AB9" s="42"/>
      <c r="AC9" s="42"/>
      <c r="AD9" s="42"/>
      <c r="AE9" s="42"/>
      <c r="AF9" s="42"/>
      <c r="AG9" s="42"/>
      <c r="AH9" s="42"/>
      <c r="AI9" s="42"/>
      <c r="AJ9" s="42"/>
      <c r="AK9" s="42"/>
      <c r="AL9" s="42"/>
      <c r="AM9" s="42"/>
      <c r="AN9" s="42"/>
    </row>
    <row r="10" spans="2:40" ht="5.0999999999999996" customHeight="1">
      <c r="B10" s="329"/>
      <c r="C10" s="329"/>
      <c r="D10" s="393"/>
      <c r="E10" s="393"/>
      <c r="F10" s="330"/>
      <c r="G10" s="330"/>
      <c r="H10" s="331"/>
      <c r="I10" s="331"/>
      <c r="J10" s="332"/>
      <c r="K10" s="331"/>
      <c r="L10" s="333"/>
      <c r="M10" s="333"/>
      <c r="N10" s="187">
        <f>IF(ISERROR(N9)="FALSCH",0,N9)</f>
        <v>0</v>
      </c>
      <c r="O10" s="26"/>
      <c r="P10" s="42"/>
      <c r="Q10" s="42"/>
      <c r="R10" s="424"/>
      <c r="S10" s="425"/>
      <c r="T10" s="42"/>
      <c r="U10" s="42"/>
      <c r="V10" s="42"/>
      <c r="W10" s="42"/>
      <c r="X10" s="42"/>
      <c r="Y10" s="42"/>
      <c r="Z10" s="42"/>
      <c r="AA10" s="42"/>
      <c r="AB10" s="42"/>
      <c r="AC10" s="42"/>
      <c r="AD10" s="42"/>
      <c r="AE10" s="42"/>
      <c r="AF10" s="42"/>
      <c r="AG10" s="42"/>
      <c r="AH10" s="42"/>
      <c r="AI10" s="42"/>
      <c r="AJ10" s="42"/>
      <c r="AK10" s="42"/>
      <c r="AL10" s="42"/>
      <c r="AM10" s="42"/>
      <c r="AN10" s="42"/>
    </row>
    <row r="11" spans="2:40" ht="50.1" customHeight="1">
      <c r="B11" s="329" t="s">
        <v>445</v>
      </c>
      <c r="C11" s="334">
        <f>IF(Reisedaten!O8&gt;1,Reisedaten!O8,IF(Reisedaten!P10&lt;0.333,0,Reisedaten!O8))</f>
        <v>0</v>
      </c>
      <c r="D11" s="465"/>
      <c r="E11" s="465"/>
      <c r="F11" s="337">
        <f>IF(Reisedaten!$O$8=1,1,Reisedaten!$O$8)</f>
        <v>1</v>
      </c>
      <c r="G11" s="335"/>
      <c r="H11" s="331"/>
      <c r="I11" s="331"/>
      <c r="J11" s="332"/>
      <c r="K11" s="336"/>
      <c r="L11" s="333"/>
      <c r="M11" s="333"/>
      <c r="N11" s="187"/>
      <c r="O11" s="26"/>
      <c r="P11" s="42"/>
      <c r="Q11" s="42"/>
      <c r="R11" s="424"/>
      <c r="S11" s="425"/>
      <c r="T11" s="42"/>
      <c r="U11" s="42"/>
      <c r="V11" s="42"/>
      <c r="W11" s="42"/>
      <c r="X11" s="42"/>
      <c r="Y11" s="42"/>
      <c r="Z11" s="42"/>
      <c r="AA11" s="42"/>
      <c r="AB11" s="42"/>
      <c r="AC11" s="42"/>
      <c r="AD11" s="42"/>
      <c r="AE11" s="42"/>
      <c r="AF11" s="42"/>
      <c r="AG11" s="42"/>
      <c r="AH11" s="42"/>
      <c r="AI11" s="42"/>
      <c r="AJ11" s="42"/>
      <c r="AK11" s="42"/>
      <c r="AL11" s="42"/>
      <c r="AM11" s="42"/>
      <c r="AN11" s="42"/>
    </row>
    <row r="12" spans="2:40" ht="5.0999999999999996" customHeight="1">
      <c r="B12" s="178"/>
      <c r="C12" s="178"/>
      <c r="D12" s="178"/>
      <c r="E12" s="178"/>
      <c r="F12" s="196"/>
      <c r="G12" s="197"/>
      <c r="H12" s="198"/>
      <c r="I12" s="199"/>
      <c r="J12" s="200"/>
      <c r="K12" s="178"/>
      <c r="L12" s="327"/>
      <c r="M12" s="66"/>
      <c r="N12" s="187"/>
      <c r="O12" s="26"/>
      <c r="P12" s="42"/>
      <c r="Q12" s="42"/>
      <c r="R12" s="424"/>
      <c r="S12" s="425"/>
      <c r="T12" s="42"/>
      <c r="U12" s="42"/>
      <c r="V12" s="42"/>
      <c r="W12" s="42"/>
      <c r="X12" s="42"/>
      <c r="Y12" s="42"/>
      <c r="Z12" s="42"/>
      <c r="AA12" s="42"/>
      <c r="AB12" s="42"/>
      <c r="AC12" s="42"/>
      <c r="AD12" s="42"/>
      <c r="AE12" s="42"/>
      <c r="AF12" s="42"/>
      <c r="AG12" s="42"/>
      <c r="AH12" s="42"/>
      <c r="AI12" s="42"/>
      <c r="AJ12" s="42"/>
      <c r="AK12" s="42"/>
      <c r="AL12" s="42"/>
      <c r="AM12" s="42"/>
      <c r="AN12" s="42"/>
    </row>
    <row r="13" spans="2:40" ht="19.5" hidden="1" customHeight="1">
      <c r="B13" s="66"/>
      <c r="C13" s="66"/>
      <c r="D13" s="66"/>
      <c r="E13" s="66"/>
      <c r="F13" s="66"/>
      <c r="G13" s="66"/>
      <c r="H13" s="66"/>
      <c r="I13" s="66"/>
      <c r="J13" s="66"/>
      <c r="K13" s="66"/>
      <c r="L13" s="303"/>
      <c r="M13" s="66"/>
      <c r="N13" s="187"/>
      <c r="O13" s="26"/>
      <c r="P13" s="42"/>
      <c r="Q13" s="42"/>
      <c r="R13" s="424"/>
      <c r="S13" s="425"/>
      <c r="T13" s="42"/>
      <c r="U13" s="42"/>
      <c r="V13" s="42"/>
      <c r="W13" s="42"/>
      <c r="X13" s="42"/>
      <c r="Y13" s="42"/>
      <c r="Z13" s="42"/>
      <c r="AA13" s="42"/>
      <c r="AB13" s="42"/>
      <c r="AC13" s="42"/>
      <c r="AD13" s="42"/>
      <c r="AE13" s="42"/>
      <c r="AF13" s="42"/>
      <c r="AG13" s="42"/>
      <c r="AH13" s="42"/>
      <c r="AI13" s="42"/>
      <c r="AJ13" s="42"/>
      <c r="AK13" s="42"/>
      <c r="AL13" s="42"/>
      <c r="AM13" s="42"/>
      <c r="AN13" s="42"/>
    </row>
    <row r="14" spans="2:40" ht="5.0999999999999996" hidden="1" customHeight="1">
      <c r="B14" s="391"/>
      <c r="C14" s="391"/>
      <c r="D14" s="391"/>
      <c r="E14" s="391"/>
      <c r="F14" s="391"/>
      <c r="G14" s="391"/>
      <c r="H14" s="391"/>
      <c r="I14" s="391"/>
      <c r="J14" s="391"/>
      <c r="K14" s="391"/>
      <c r="L14" s="303"/>
      <c r="M14" s="66"/>
      <c r="N14" s="187"/>
      <c r="O14" s="26"/>
      <c r="P14" s="42"/>
      <c r="Q14" s="42"/>
      <c r="R14" s="424"/>
      <c r="S14" s="425"/>
      <c r="T14" s="42"/>
      <c r="U14" s="42"/>
      <c r="V14" s="42"/>
      <c r="W14" s="42"/>
      <c r="X14" s="42"/>
      <c r="Y14" s="42"/>
      <c r="Z14" s="42"/>
      <c r="AA14" s="42"/>
      <c r="AB14" s="42"/>
      <c r="AC14" s="42"/>
      <c r="AD14" s="42"/>
      <c r="AE14" s="42"/>
      <c r="AF14" s="42"/>
      <c r="AG14" s="42"/>
      <c r="AH14" s="42"/>
      <c r="AI14" s="42"/>
      <c r="AJ14" s="42"/>
      <c r="AK14" s="42"/>
      <c r="AL14" s="42"/>
      <c r="AM14" s="42"/>
      <c r="AN14" s="42"/>
    </row>
    <row r="15" spans="2:40" ht="5.0999999999999996" hidden="1" customHeight="1">
      <c r="B15" s="391"/>
      <c r="C15" s="391"/>
      <c r="D15" s="391"/>
      <c r="E15" s="391"/>
      <c r="F15" s="391"/>
      <c r="G15" s="391"/>
      <c r="H15" s="391"/>
      <c r="I15" s="391"/>
      <c r="J15" s="391"/>
      <c r="K15" s="391"/>
      <c r="L15" s="303"/>
      <c r="M15" s="66"/>
      <c r="N15" s="187"/>
      <c r="O15" s="26"/>
      <c r="P15" s="42"/>
      <c r="Q15" s="42"/>
      <c r="R15" s="424"/>
      <c r="S15" s="425"/>
      <c r="T15" s="42"/>
      <c r="U15" s="42"/>
      <c r="V15" s="42"/>
      <c r="W15" s="42"/>
      <c r="X15" s="42"/>
      <c r="Y15" s="42"/>
      <c r="Z15" s="42"/>
      <c r="AA15" s="42"/>
      <c r="AB15" s="42"/>
      <c r="AC15" s="42"/>
      <c r="AD15" s="42"/>
      <c r="AE15" s="42"/>
      <c r="AF15" s="42"/>
      <c r="AG15" s="42"/>
      <c r="AH15" s="42"/>
      <c r="AI15" s="42"/>
      <c r="AJ15" s="42"/>
      <c r="AK15" s="42"/>
      <c r="AL15" s="42"/>
      <c r="AM15" s="42"/>
      <c r="AN15" s="42"/>
    </row>
    <row r="16" spans="2:40" ht="5.0999999999999996" hidden="1" customHeight="1">
      <c r="B16" s="391"/>
      <c r="C16" s="391"/>
      <c r="D16" s="391"/>
      <c r="E16" s="391"/>
      <c r="F16" s="391"/>
      <c r="G16" s="391"/>
      <c r="H16" s="391"/>
      <c r="I16" s="391"/>
      <c r="J16" s="391"/>
      <c r="K16" s="391"/>
      <c r="L16" s="303"/>
      <c r="M16" s="66"/>
      <c r="N16" s="187"/>
      <c r="O16" s="26"/>
      <c r="P16" s="42"/>
      <c r="Q16" s="42"/>
      <c r="R16" s="424"/>
      <c r="S16" s="425"/>
      <c r="T16" s="42"/>
      <c r="U16" s="42"/>
      <c r="V16" s="42"/>
      <c r="W16" s="42"/>
      <c r="X16" s="42"/>
      <c r="Y16" s="42"/>
      <c r="Z16" s="42"/>
      <c r="AA16" s="42"/>
      <c r="AB16" s="42"/>
      <c r="AC16" s="42"/>
      <c r="AD16" s="42"/>
      <c r="AE16" s="42"/>
      <c r="AF16" s="42"/>
      <c r="AG16" s="42"/>
      <c r="AH16" s="42"/>
      <c r="AI16" s="42"/>
      <c r="AJ16" s="42"/>
      <c r="AK16" s="42"/>
      <c r="AL16" s="42"/>
      <c r="AM16" s="42"/>
      <c r="AN16" s="42"/>
    </row>
    <row r="17" spans="1:40" ht="19.5" customHeight="1">
      <c r="B17" s="503" t="str">
        <f>IF(C11=0,"Aufgrund der Kürze der Reise steht Ihnen keine Pauschale zu!","")</f>
        <v>Aufgrund der Kürze der Reise steht Ihnen keine Pauschale zu!</v>
      </c>
      <c r="C17" s="66"/>
      <c r="D17" s="66"/>
      <c r="E17" s="66"/>
      <c r="G17" s="66"/>
      <c r="H17" s="66"/>
      <c r="I17" s="66"/>
      <c r="J17" s="66"/>
      <c r="K17" s="64"/>
      <c r="L17" s="45"/>
      <c r="M17" s="44"/>
      <c r="N17" s="44"/>
      <c r="P17" s="42"/>
      <c r="Q17" s="42"/>
      <c r="R17" s="424"/>
      <c r="S17" s="425"/>
      <c r="T17" s="42"/>
      <c r="U17" s="42"/>
      <c r="V17" s="42"/>
      <c r="W17" s="42"/>
      <c r="X17" s="42"/>
      <c r="Y17" s="42"/>
      <c r="Z17" s="42"/>
      <c r="AA17" s="42"/>
      <c r="AB17" s="42"/>
      <c r="AC17" s="42"/>
      <c r="AD17" s="42"/>
      <c r="AE17" s="42"/>
      <c r="AF17" s="42"/>
      <c r="AG17" s="42"/>
      <c r="AH17" s="42"/>
      <c r="AI17" s="42"/>
      <c r="AJ17" s="42"/>
      <c r="AK17" s="42"/>
      <c r="AL17" s="42"/>
      <c r="AM17" s="42"/>
      <c r="AN17" s="42"/>
    </row>
    <row r="18" spans="1:40" ht="19.5" customHeight="1">
      <c r="B18" s="44"/>
      <c r="C18" s="44"/>
      <c r="D18" s="44"/>
      <c r="E18" s="44"/>
      <c r="F18" s="308"/>
      <c r="G18" s="309"/>
      <c r="H18" s="317" t="s">
        <v>277</v>
      </c>
      <c r="I18" s="309"/>
      <c r="J18" s="309"/>
      <c r="K18" s="310"/>
      <c r="L18" s="311"/>
      <c r="M18" s="322"/>
      <c r="N18" s="322"/>
      <c r="O18" s="42"/>
      <c r="P18" s="42"/>
      <c r="Q18" s="42"/>
      <c r="R18" s="424"/>
      <c r="S18" s="425"/>
      <c r="T18" s="42"/>
      <c r="U18" s="42"/>
      <c r="V18" s="42"/>
      <c r="W18" s="42"/>
      <c r="X18" s="42"/>
      <c r="Y18" s="42"/>
      <c r="Z18" s="42"/>
      <c r="AA18" s="42"/>
      <c r="AB18" s="42"/>
      <c r="AC18" s="42"/>
      <c r="AD18" s="42"/>
      <c r="AE18" s="42"/>
      <c r="AF18" s="42"/>
      <c r="AG18" s="42"/>
      <c r="AH18" s="42"/>
      <c r="AI18" s="42"/>
      <c r="AJ18" s="42"/>
      <c r="AK18" s="42"/>
      <c r="AL18" s="42"/>
      <c r="AM18" s="42"/>
      <c r="AN18" s="42"/>
    </row>
    <row r="19" spans="1:40" ht="19.5" customHeight="1">
      <c r="B19" s="500" t="s">
        <v>281</v>
      </c>
      <c r="C19" s="44"/>
      <c r="D19" s="44"/>
      <c r="E19" s="44"/>
      <c r="F19" s="312"/>
      <c r="G19" s="9"/>
      <c r="H19" s="9"/>
      <c r="I19" s="12"/>
      <c r="J19" s="9"/>
      <c r="K19" s="24"/>
      <c r="L19" s="313"/>
      <c r="M19" s="322"/>
      <c r="N19" s="322"/>
      <c r="O19" s="26"/>
      <c r="P19" s="26"/>
      <c r="Q19" s="26"/>
      <c r="R19" s="419"/>
      <c r="S19" s="420"/>
      <c r="T19" s="26"/>
      <c r="U19" s="26"/>
      <c r="V19" s="42"/>
      <c r="W19" s="42"/>
      <c r="X19" s="42"/>
      <c r="Y19" s="42"/>
      <c r="Z19" s="42"/>
      <c r="AA19" s="42"/>
      <c r="AB19" s="42"/>
      <c r="AC19" s="42"/>
      <c r="AD19" s="42"/>
      <c r="AE19" s="42"/>
      <c r="AF19" s="42"/>
      <c r="AG19" s="42"/>
      <c r="AH19" s="42"/>
      <c r="AI19" s="42"/>
      <c r="AJ19" s="42"/>
      <c r="AK19" s="42"/>
      <c r="AL19" s="42"/>
      <c r="AM19" s="42"/>
      <c r="AN19" s="42"/>
    </row>
    <row r="20" spans="1:40" ht="19.5" customHeight="1">
      <c r="B20" s="44"/>
      <c r="C20" s="44"/>
      <c r="D20" s="44"/>
      <c r="E20" s="44"/>
      <c r="F20" s="312"/>
      <c r="G20" s="304" t="s">
        <v>266</v>
      </c>
      <c r="H20" s="304"/>
      <c r="I20" s="304" t="s">
        <v>275</v>
      </c>
      <c r="J20" s="304"/>
      <c r="K20" s="304" t="s">
        <v>276</v>
      </c>
      <c r="L20" s="313"/>
      <c r="M20" s="322"/>
      <c r="N20" s="322"/>
      <c r="O20" s="26"/>
      <c r="P20" s="26" t="s">
        <v>264</v>
      </c>
      <c r="Q20" s="26"/>
      <c r="R20" s="419" t="s">
        <v>269</v>
      </c>
      <c r="S20" s="420"/>
      <c r="T20" s="26"/>
      <c r="U20" s="26"/>
      <c r="V20" s="42"/>
      <c r="W20" s="42"/>
      <c r="X20" s="42"/>
      <c r="Y20" s="42"/>
      <c r="Z20" s="42"/>
      <c r="AA20" s="42"/>
      <c r="AB20" s="42"/>
      <c r="AC20" s="42"/>
      <c r="AD20" s="42"/>
      <c r="AE20" s="42"/>
      <c r="AF20" s="42"/>
      <c r="AG20" s="42"/>
      <c r="AH20" s="42"/>
      <c r="AI20" s="42"/>
      <c r="AJ20" s="42"/>
      <c r="AK20" s="42"/>
      <c r="AL20" s="42"/>
      <c r="AM20" s="42"/>
      <c r="AN20" s="42"/>
    </row>
    <row r="21" spans="1:40" ht="19.5" customHeight="1">
      <c r="A21" s="42"/>
      <c r="B21" s="411" t="str">
        <f>IF(C11=1,"Bereistes Land","Anreisetag")</f>
        <v>Anreisetag</v>
      </c>
      <c r="D21" s="294"/>
      <c r="E21" s="423">
        <v>1</v>
      </c>
      <c r="F21" s="314"/>
      <c r="G21" s="369"/>
      <c r="H21" s="9"/>
      <c r="I21" s="369"/>
      <c r="J21" s="9"/>
      <c r="K21" s="369"/>
      <c r="L21" s="315"/>
      <c r="M21" s="323"/>
      <c r="N21" s="323"/>
      <c r="O21" s="26"/>
      <c r="P21" s="421">
        <f>G41</f>
        <v>0</v>
      </c>
      <c r="Q21" s="26"/>
      <c r="R21" s="421">
        <f>IF(P21&lt;G21*E41*0.2+I21*E41*0.4+K21*E41*0.4,P21,G21*E41*0.2+I21*E41*0.4+K21*E41*0.4)</f>
        <v>0</v>
      </c>
      <c r="S21" s="26"/>
      <c r="T21" s="26"/>
      <c r="U21" s="26"/>
      <c r="V21" s="42"/>
      <c r="W21" s="42"/>
      <c r="X21" s="42"/>
      <c r="Y21" s="42"/>
      <c r="Z21" s="42"/>
      <c r="AA21" s="42"/>
      <c r="AB21" s="42"/>
      <c r="AC21" s="42"/>
      <c r="AD21" s="42"/>
      <c r="AE21" s="42"/>
      <c r="AF21" s="42"/>
      <c r="AG21" s="42"/>
      <c r="AH21" s="42"/>
      <c r="AI21" s="42"/>
      <c r="AJ21" s="42"/>
      <c r="AK21" s="42"/>
      <c r="AL21" s="42"/>
      <c r="AM21" s="42"/>
      <c r="AN21" s="42"/>
    </row>
    <row r="22" spans="1:40" ht="30" customHeight="1">
      <c r="A22" s="42"/>
      <c r="B22" s="16"/>
      <c r="E22" s="44"/>
      <c r="F22" s="314"/>
      <c r="G22" s="9"/>
      <c r="H22" s="9"/>
      <c r="I22" s="9"/>
      <c r="J22" s="9"/>
      <c r="K22" s="24"/>
      <c r="L22" s="315"/>
      <c r="M22" s="324"/>
      <c r="N22" s="324"/>
      <c r="O22" s="26"/>
      <c r="P22" s="26"/>
      <c r="Q22" s="26"/>
      <c r="R22" s="26"/>
      <c r="S22" s="26"/>
      <c r="T22" s="26"/>
      <c r="U22" s="26"/>
      <c r="V22" s="42"/>
      <c r="W22" s="42"/>
      <c r="X22" s="42"/>
      <c r="Y22" s="42"/>
      <c r="Z22" s="42"/>
      <c r="AA22" s="42"/>
      <c r="AB22" s="42"/>
      <c r="AC22" s="42"/>
      <c r="AD22" s="42"/>
      <c r="AE22" s="42"/>
      <c r="AF22" s="42"/>
      <c r="AG22" s="42"/>
      <c r="AH22" s="42"/>
      <c r="AI22" s="42"/>
      <c r="AJ22" s="42"/>
      <c r="AK22" s="42"/>
      <c r="AL22" s="42"/>
      <c r="AM22" s="42"/>
      <c r="AN22" s="42"/>
    </row>
    <row r="23" spans="1:40" ht="19.5" hidden="1" customHeight="1">
      <c r="A23" s="42">
        <v>2</v>
      </c>
      <c r="B23" s="16"/>
      <c r="C23" s="396" t="s">
        <v>262</v>
      </c>
      <c r="D23" s="397"/>
      <c r="E23" s="395"/>
      <c r="F23" s="398"/>
      <c r="G23" s="397"/>
      <c r="H23" s="399"/>
      <c r="I23" s="397"/>
      <c r="J23" s="399"/>
      <c r="K23" s="397"/>
      <c r="L23" s="400"/>
      <c r="M23" s="401"/>
      <c r="N23" s="401"/>
      <c r="O23" s="26">
        <v>2</v>
      </c>
      <c r="P23" s="418">
        <f>IF(D23=0,0,(D23-1)*E41+G41)</f>
        <v>0</v>
      </c>
      <c r="Q23" s="26"/>
      <c r="R23" s="421">
        <f>+G23*E41*0.2+I23*E41*0.4+K23*E41*0.4</f>
        <v>0</v>
      </c>
      <c r="S23" s="421"/>
      <c r="T23" s="26"/>
      <c r="U23" s="26"/>
      <c r="V23" s="42"/>
      <c r="W23" s="42"/>
      <c r="X23" s="42"/>
      <c r="Y23" s="42"/>
      <c r="Z23" s="42"/>
      <c r="AA23" s="42"/>
      <c r="AB23" s="42"/>
      <c r="AC23" s="42"/>
      <c r="AD23" s="42"/>
      <c r="AE23" s="42"/>
      <c r="AF23" s="42"/>
      <c r="AG23" s="42"/>
      <c r="AH23" s="42"/>
      <c r="AI23" s="42"/>
      <c r="AJ23" s="42"/>
      <c r="AK23" s="42"/>
      <c r="AL23" s="42"/>
      <c r="AM23" s="42"/>
      <c r="AN23" s="42"/>
    </row>
    <row r="24" spans="1:40" ht="19.5" hidden="1" customHeight="1">
      <c r="A24" s="42"/>
      <c r="B24" s="29" t="str">
        <f>IF(E41=0,"Bitte konkretesieren Sie Ihre Angabe!","")</f>
        <v>Bitte konkretesieren Sie Ihre Angabe!</v>
      </c>
      <c r="D24" s="295"/>
      <c r="E24" s="44"/>
      <c r="F24" s="316"/>
      <c r="G24" s="306"/>
      <c r="H24" s="305"/>
      <c r="I24" s="305"/>
      <c r="J24" s="305"/>
      <c r="K24" s="307"/>
      <c r="L24" s="313"/>
      <c r="M24" s="324"/>
      <c r="N24" s="324"/>
      <c r="O24" s="26"/>
      <c r="P24" s="26"/>
      <c r="Q24" s="26"/>
      <c r="R24" s="26">
        <f>IF(0.2*G24*E42+I24*0.4*E42+0.4+K24*0.4*E42&gt;P24,0,0.2*G24*E42+I24*0.4*E42+0.4+K24*0.4*E42)</f>
        <v>0</v>
      </c>
      <c r="S24" s="421"/>
      <c r="T24" s="26"/>
      <c r="U24" s="26"/>
      <c r="V24" s="42"/>
      <c r="W24" s="42"/>
      <c r="X24" s="42"/>
      <c r="Y24" s="42"/>
      <c r="Z24" s="42"/>
      <c r="AA24" s="42"/>
      <c r="AB24" s="42"/>
      <c r="AC24" s="42"/>
      <c r="AD24" s="42"/>
      <c r="AE24" s="42"/>
      <c r="AF24" s="42"/>
      <c r="AG24" s="42"/>
      <c r="AH24" s="42"/>
      <c r="AI24" s="42"/>
      <c r="AJ24" s="42"/>
      <c r="AK24" s="42"/>
      <c r="AL24" s="42"/>
      <c r="AM24" s="42"/>
      <c r="AN24" s="42"/>
    </row>
    <row r="25" spans="1:40" ht="19.5" customHeight="1">
      <c r="A25" s="368">
        <v>1</v>
      </c>
      <c r="B25" s="16"/>
      <c r="C25" s="499" t="s">
        <v>355</v>
      </c>
      <c r="D25" s="369"/>
      <c r="E25" s="44"/>
      <c r="F25" s="316"/>
      <c r="G25" s="369"/>
      <c r="H25" s="305"/>
      <c r="I25" s="369"/>
      <c r="J25" s="305"/>
      <c r="K25" s="369"/>
      <c r="L25" s="313"/>
      <c r="M25" s="324"/>
      <c r="N25" s="324"/>
      <c r="O25" s="26">
        <v>17</v>
      </c>
      <c r="P25" s="418">
        <f>IF(D25=0,0,IF(P27&gt;0,D25*E43,E43*D25))</f>
        <v>0</v>
      </c>
      <c r="Q25" s="26"/>
      <c r="R25" s="421">
        <f>+G25*E43*0.2+I25*E43*0.4+K25*E43*0.4</f>
        <v>0</v>
      </c>
      <c r="S25" s="421"/>
      <c r="T25" s="26"/>
      <c r="U25" s="26"/>
      <c r="V25" s="42"/>
      <c r="W25" s="42"/>
      <c r="X25" s="42"/>
      <c r="Y25" s="42"/>
      <c r="Z25" s="42"/>
      <c r="AA25" s="42"/>
      <c r="AB25" s="42"/>
      <c r="AC25" s="42"/>
      <c r="AD25" s="42"/>
      <c r="AE25" s="42"/>
      <c r="AF25" s="42"/>
      <c r="AG25" s="42"/>
      <c r="AH25" s="42"/>
      <c r="AI25" s="42"/>
      <c r="AJ25" s="42"/>
      <c r="AK25" s="42"/>
      <c r="AL25" s="42"/>
      <c r="AM25" s="42"/>
      <c r="AN25" s="42"/>
    </row>
    <row r="26" spans="1:40" ht="30" customHeight="1">
      <c r="A26" s="42"/>
      <c r="B26" s="29" t="str">
        <f>IF(C11&lt;3,"",IF(E43=0,"Bitte konkretisieren Sie Ihre Angabe!",""))</f>
        <v/>
      </c>
      <c r="D26" s="295"/>
      <c r="E26" s="44"/>
      <c r="F26" s="316"/>
      <c r="G26" s="305"/>
      <c r="H26" s="305"/>
      <c r="I26" s="305"/>
      <c r="J26" s="305"/>
      <c r="K26" s="305"/>
      <c r="L26" s="313"/>
      <c r="M26" s="324"/>
      <c r="N26" s="324"/>
      <c r="O26" s="26"/>
      <c r="P26" s="418"/>
      <c r="Q26" s="26"/>
      <c r="R26" s="26">
        <f>IF(0.2*G26*E44+I26*0.4*E44+0.4+K26*0.4*E44&gt;P26,0,0.2*G26*E44+I26*0.4*E44+0.4+K26*0.4*E44)</f>
        <v>0</v>
      </c>
      <c r="S26" s="421"/>
      <c r="T26" s="26"/>
      <c r="U26" s="26"/>
      <c r="V26" s="42"/>
      <c r="W26" s="42"/>
      <c r="X26" s="42"/>
      <c r="Y26" s="42"/>
      <c r="Z26" s="42"/>
      <c r="AA26" s="42"/>
      <c r="AB26" s="42"/>
      <c r="AC26" s="42"/>
      <c r="AD26" s="42"/>
      <c r="AE26" s="42"/>
      <c r="AF26" s="42"/>
      <c r="AG26" s="42"/>
      <c r="AH26" s="42"/>
      <c r="AI26" s="42"/>
      <c r="AJ26" s="42"/>
      <c r="AK26" s="42"/>
      <c r="AL26" s="42"/>
      <c r="AM26" s="42"/>
      <c r="AN26" s="42"/>
    </row>
    <row r="27" spans="1:40" ht="19.5" customHeight="1">
      <c r="A27" s="368">
        <v>1</v>
      </c>
      <c r="C27" s="410" t="s">
        <v>355</v>
      </c>
      <c r="D27" s="369"/>
      <c r="E27" s="44"/>
      <c r="F27" s="316"/>
      <c r="G27" s="369"/>
      <c r="H27" s="305"/>
      <c r="I27" s="369"/>
      <c r="J27" s="305"/>
      <c r="K27" s="369"/>
      <c r="L27" s="313"/>
      <c r="M27" s="324"/>
      <c r="N27" s="324"/>
      <c r="O27" s="26"/>
      <c r="P27" s="418">
        <f>IF(D27&gt;0,IF(D29&gt;0,D27*E45,E45*D27),0)</f>
        <v>0</v>
      </c>
      <c r="Q27" s="26"/>
      <c r="R27" s="421">
        <f>+G27*E45*0.2+I27*E45*0.4+K27*E45*0.4</f>
        <v>0</v>
      </c>
      <c r="S27" s="421"/>
      <c r="T27" s="26"/>
      <c r="U27" s="26"/>
      <c r="V27" s="42"/>
      <c r="W27" s="42"/>
      <c r="X27" s="42"/>
      <c r="Y27" s="42"/>
      <c r="Z27" s="42"/>
      <c r="AA27" s="42"/>
      <c r="AB27" s="42"/>
      <c r="AC27" s="42"/>
      <c r="AD27" s="42"/>
      <c r="AE27" s="42"/>
      <c r="AF27" s="42"/>
      <c r="AG27" s="42"/>
      <c r="AH27" s="42"/>
      <c r="AI27" s="42"/>
      <c r="AJ27" s="42"/>
      <c r="AK27" s="42"/>
      <c r="AL27" s="42"/>
      <c r="AM27" s="42"/>
      <c r="AN27" s="42"/>
    </row>
    <row r="28" spans="1:40" ht="30" customHeight="1">
      <c r="A28" s="42"/>
      <c r="B28" s="18" t="str">
        <f>IF(A27=1,"",IF(E45=0,"Bitte konkretesieren Sie Ihre Angabe!",""))</f>
        <v/>
      </c>
      <c r="D28" s="295"/>
      <c r="E28" s="44"/>
      <c r="F28" s="316"/>
      <c r="G28" s="305"/>
      <c r="H28" s="305"/>
      <c r="I28" s="305"/>
      <c r="J28" s="305"/>
      <c r="K28" s="305"/>
      <c r="L28" s="313"/>
      <c r="M28" s="324"/>
      <c r="N28" s="324"/>
      <c r="O28" s="26"/>
      <c r="P28" s="418"/>
      <c r="Q28" s="26"/>
      <c r="R28" s="26">
        <f>IF(0.2*G28*E46+I28*0.4*E46+0.4+K28*0.4*E46&gt;P28,0,0.2*G28*E46+I28*0.4*E46+0.4+K28*0.4*E46)</f>
        <v>0</v>
      </c>
      <c r="S28" s="421"/>
      <c r="T28" s="26"/>
      <c r="U28" s="26"/>
      <c r="V28" s="42"/>
      <c r="W28" s="42"/>
      <c r="X28" s="42"/>
      <c r="Y28" s="42"/>
      <c r="Z28" s="42"/>
      <c r="AA28" s="42"/>
      <c r="AB28" s="42"/>
      <c r="AC28" s="42"/>
      <c r="AD28" s="42"/>
      <c r="AE28" s="42"/>
      <c r="AF28" s="42"/>
      <c r="AG28" s="42"/>
      <c r="AH28" s="42"/>
      <c r="AI28" s="42"/>
      <c r="AJ28" s="42"/>
      <c r="AK28" s="42"/>
      <c r="AL28" s="42"/>
      <c r="AM28" s="42"/>
      <c r="AN28" s="42"/>
    </row>
    <row r="29" spans="1:40" ht="19.5" customHeight="1">
      <c r="A29" s="368">
        <v>1</v>
      </c>
      <c r="C29" s="410" t="s">
        <v>355</v>
      </c>
      <c r="D29" s="369"/>
      <c r="E29" s="44"/>
      <c r="F29" s="316"/>
      <c r="G29" s="369"/>
      <c r="H29" s="305"/>
      <c r="I29" s="369"/>
      <c r="J29" s="305"/>
      <c r="K29" s="369"/>
      <c r="L29" s="313"/>
      <c r="M29" s="324"/>
      <c r="N29" s="324"/>
      <c r="O29" s="26">
        <v>6</v>
      </c>
      <c r="P29" s="418">
        <f>IF(D29&gt;0,IF(D31&gt;0,D29*E47,E47*(D29-1)+G47),0)</f>
        <v>0</v>
      </c>
      <c r="Q29" s="26"/>
      <c r="R29" s="418">
        <f>+G29*E47*0.2+I29*E47*0.4+K29*E47*0.4</f>
        <v>0</v>
      </c>
      <c r="S29" s="421"/>
      <c r="T29" s="26"/>
      <c r="U29" s="26"/>
      <c r="V29" s="42"/>
      <c r="W29" s="42"/>
      <c r="X29" s="42"/>
      <c r="Y29" s="42"/>
      <c r="Z29" s="42"/>
      <c r="AA29" s="42"/>
      <c r="AB29" s="42"/>
      <c r="AC29" s="42"/>
      <c r="AD29" s="42"/>
      <c r="AE29" s="42"/>
      <c r="AF29" s="42"/>
      <c r="AG29" s="42"/>
      <c r="AH29" s="42"/>
      <c r="AI29" s="42"/>
      <c r="AJ29" s="42"/>
      <c r="AK29" s="42"/>
      <c r="AL29" s="42"/>
      <c r="AM29" s="42"/>
      <c r="AN29" s="42"/>
    </row>
    <row r="30" spans="1:40" ht="30" customHeight="1">
      <c r="A30" s="42"/>
      <c r="B30" s="18" t="str">
        <f>IF(A29=1,"",IF(E47=0,"Bitte konkretesieren Sie Ihre Angabe!",""))</f>
        <v/>
      </c>
      <c r="D30" s="295"/>
      <c r="E30" s="44"/>
      <c r="F30" s="316"/>
      <c r="G30" s="305"/>
      <c r="H30" s="305"/>
      <c r="I30" s="305"/>
      <c r="J30" s="305"/>
      <c r="K30" s="305"/>
      <c r="L30" s="313"/>
      <c r="M30" s="324"/>
      <c r="N30" s="324"/>
      <c r="O30" s="26"/>
      <c r="P30" s="418"/>
      <c r="Q30" s="26"/>
      <c r="R30" s="26">
        <f>IF(0.2*G30*E48+I30*0.4*E48+0.4+K30*0.4*E48&gt;P30,0,0.2*G30*E48+I30*0.4*E48+0.4+K30*0.4*E48)</f>
        <v>0</v>
      </c>
      <c r="S30" s="421"/>
      <c r="T30" s="26"/>
      <c r="U30" s="26"/>
      <c r="V30" s="42"/>
      <c r="W30" s="42"/>
      <c r="X30" s="42"/>
      <c r="Y30" s="42"/>
      <c r="Z30" s="42"/>
      <c r="AA30" s="42"/>
      <c r="AB30" s="42"/>
      <c r="AC30" s="42"/>
      <c r="AD30" s="42"/>
      <c r="AE30" s="42"/>
      <c r="AF30" s="42"/>
      <c r="AG30" s="42"/>
      <c r="AH30" s="42"/>
      <c r="AI30" s="42"/>
      <c r="AJ30" s="42"/>
      <c r="AK30" s="42"/>
      <c r="AL30" s="42"/>
      <c r="AM30" s="42"/>
      <c r="AN30" s="42"/>
    </row>
    <row r="31" spans="1:40" ht="19.5" customHeight="1">
      <c r="A31" s="368">
        <v>1</v>
      </c>
      <c r="C31" s="410" t="s">
        <v>355</v>
      </c>
      <c r="D31" s="369"/>
      <c r="E31" s="44"/>
      <c r="F31" s="316"/>
      <c r="G31" s="369"/>
      <c r="H31" s="305"/>
      <c r="I31" s="369"/>
      <c r="J31" s="305"/>
      <c r="K31" s="369"/>
      <c r="L31" s="313"/>
      <c r="M31" s="324"/>
      <c r="N31" s="324"/>
      <c r="O31" s="26">
        <v>1</v>
      </c>
      <c r="P31" s="418">
        <f>IF(D31&gt;0,E49*(D31-1)+G49,0)</f>
        <v>0</v>
      </c>
      <c r="Q31" s="26"/>
      <c r="R31" s="418">
        <f>+G31*E49*0.2+I31*E49*0.4+K31*E49*0.4</f>
        <v>0</v>
      </c>
      <c r="S31" s="421"/>
      <c r="T31" s="26"/>
      <c r="U31" s="26"/>
      <c r="V31" s="42"/>
      <c r="W31" s="42"/>
      <c r="X31" s="42"/>
      <c r="Y31" s="42"/>
      <c r="Z31" s="42"/>
      <c r="AA31" s="42"/>
      <c r="AB31" s="42"/>
      <c r="AC31" s="42"/>
      <c r="AD31" s="42"/>
      <c r="AE31" s="42"/>
      <c r="AF31" s="42"/>
      <c r="AG31" s="42"/>
      <c r="AH31" s="42"/>
      <c r="AI31" s="42"/>
      <c r="AJ31" s="42"/>
      <c r="AK31" s="42"/>
      <c r="AL31" s="42"/>
      <c r="AM31" s="42"/>
      <c r="AN31" s="42"/>
    </row>
    <row r="32" spans="1:40" ht="30" customHeight="1">
      <c r="B32" s="18" t="str">
        <f>IF(A31=1,"",IF(E49=0,"Bitte konkretesieren Sie Ihre Angabe!",""))</f>
        <v/>
      </c>
      <c r="E32" s="44"/>
      <c r="F32" s="314"/>
      <c r="G32" s="9"/>
      <c r="H32" s="9"/>
      <c r="I32" s="9"/>
      <c r="J32" s="9"/>
      <c r="K32" s="305"/>
      <c r="L32" s="313"/>
      <c r="M32" s="324"/>
      <c r="N32" s="324"/>
      <c r="O32" s="26"/>
      <c r="P32" s="26"/>
      <c r="Q32" s="26"/>
      <c r="R32" s="26"/>
      <c r="S32" s="26"/>
      <c r="T32" s="26"/>
      <c r="U32" s="26"/>
      <c r="V32" s="42"/>
      <c r="W32" s="42"/>
      <c r="X32" s="42"/>
      <c r="Y32" s="42"/>
      <c r="Z32" s="42"/>
      <c r="AA32" s="42"/>
      <c r="AB32" s="42"/>
      <c r="AC32" s="42"/>
      <c r="AD32" s="42"/>
      <c r="AE32" s="42"/>
      <c r="AF32" s="42"/>
      <c r="AG32" s="42"/>
      <c r="AH32" s="42"/>
      <c r="AI32" s="42"/>
      <c r="AJ32" s="42"/>
      <c r="AK32" s="42"/>
      <c r="AL32" s="42"/>
      <c r="AM32" s="42"/>
      <c r="AN32" s="42"/>
    </row>
    <row r="33" spans="1:45" ht="19.5" customHeight="1">
      <c r="A33" s="42">
        <v>7</v>
      </c>
      <c r="B33" s="411" t="s">
        <v>69</v>
      </c>
      <c r="C33" s="16"/>
      <c r="D33" s="42">
        <f>SUM(D23:D31)</f>
        <v>0</v>
      </c>
      <c r="E33" s="368">
        <v>1</v>
      </c>
      <c r="F33" s="314"/>
      <c r="G33" s="369"/>
      <c r="H33" s="9"/>
      <c r="I33" s="369"/>
      <c r="J33" s="9"/>
      <c r="K33" s="369"/>
      <c r="L33" s="313"/>
      <c r="M33" s="324"/>
      <c r="N33" s="324" t="s">
        <v>278</v>
      </c>
      <c r="O33" s="26"/>
      <c r="P33" s="26"/>
      <c r="Q33" s="26"/>
      <c r="R33" s="418">
        <f>+G33*E51*0.2+I33*E51*0.4+K33*E51*0.4</f>
        <v>0</v>
      </c>
      <c r="S33" s="421"/>
      <c r="T33" s="26"/>
      <c r="U33" s="26"/>
      <c r="V33" s="42"/>
      <c r="W33" s="42"/>
      <c r="X33" s="42"/>
      <c r="Y33" s="42"/>
      <c r="Z33" s="42"/>
      <c r="AA33" s="42"/>
      <c r="AB33" s="42"/>
      <c r="AC33" s="42"/>
      <c r="AD33" s="42"/>
      <c r="AE33" s="42"/>
      <c r="AF33" s="42"/>
      <c r="AG33" s="42"/>
      <c r="AH33" s="42"/>
      <c r="AI33" s="42"/>
      <c r="AJ33" s="42"/>
      <c r="AK33" s="42"/>
      <c r="AL33" s="42"/>
      <c r="AM33" s="42"/>
      <c r="AN33" s="42"/>
    </row>
    <row r="34" spans="1:45" ht="19.5" customHeight="1">
      <c r="C34" s="18" t="str">
        <f>IF(C11=1,"",IF(C11=0,"",IF($F$11=$D$33+2," ","Die Anzahl der Tage ist nicht korrekt!")))</f>
        <v/>
      </c>
      <c r="E34" s="18"/>
      <c r="F34" s="380"/>
      <c r="G34" s="318">
        <f>+G21+G25+G27+G29+G31+G33</f>
        <v>0</v>
      </c>
      <c r="H34" s="318"/>
      <c r="I34" s="498">
        <f>SUM(I21:I33)</f>
        <v>0</v>
      </c>
      <c r="J34" s="318"/>
      <c r="K34" s="318">
        <f>SUM(K21:K33)</f>
        <v>0</v>
      </c>
      <c r="L34" s="319"/>
      <c r="M34" s="324"/>
      <c r="N34" s="324"/>
      <c r="O34" s="26"/>
      <c r="P34" s="26"/>
      <c r="Q34" s="26"/>
      <c r="R34" s="26"/>
      <c r="S34" s="26"/>
      <c r="T34" s="26"/>
      <c r="U34" s="26"/>
      <c r="V34" s="42"/>
      <c r="W34" s="42"/>
      <c r="X34" s="42"/>
      <c r="Y34" s="42"/>
      <c r="Z34" s="42"/>
      <c r="AA34" s="42"/>
      <c r="AB34" s="42"/>
      <c r="AC34" s="42"/>
      <c r="AD34" s="42"/>
      <c r="AE34" s="42"/>
      <c r="AF34" s="42"/>
      <c r="AG34" s="42"/>
      <c r="AH34" s="42"/>
      <c r="AI34" s="42"/>
      <c r="AJ34" s="42"/>
      <c r="AK34" s="42"/>
      <c r="AL34" s="42"/>
      <c r="AM34" s="42"/>
      <c r="AN34" s="42"/>
    </row>
    <row r="35" spans="1:45" ht="19.5" customHeight="1">
      <c r="G35" s="18" t="str">
        <f>IF(OR($F$11&gt;G34,$F$11=G34)," ","Frühstück prüfen!")</f>
        <v xml:space="preserve"> </v>
      </c>
      <c r="I35" s="29" t="str">
        <f>IF(OR($F$11&gt;I34,$F$11=I34)," ","Mittagessen prüfen!")</f>
        <v xml:space="preserve"> </v>
      </c>
      <c r="K35" s="18" t="str">
        <f>IF(OR($F$11&gt;K34,$F$11=K34)," ","Abendessen prüfen!")</f>
        <v xml:space="preserve"> </v>
      </c>
      <c r="L35" s="8"/>
      <c r="M35" s="324"/>
      <c r="N35" s="324"/>
      <c r="O35" s="26" t="s">
        <v>1</v>
      </c>
      <c r="P35" s="421">
        <f>SUM(P23:P31)</f>
        <v>0</v>
      </c>
      <c r="Q35" s="421"/>
      <c r="R35" s="421">
        <f>SUM(R23:R31)</f>
        <v>0</v>
      </c>
      <c r="S35" s="26"/>
      <c r="T35" s="26"/>
      <c r="U35" s="26"/>
      <c r="V35" s="42"/>
      <c r="W35" s="42"/>
      <c r="X35" s="42"/>
      <c r="Y35" s="42"/>
      <c r="Z35" s="42"/>
      <c r="AA35" s="42"/>
      <c r="AB35" s="42"/>
      <c r="AC35" s="42"/>
      <c r="AD35" s="42"/>
      <c r="AE35" s="42"/>
      <c r="AF35" s="42"/>
      <c r="AG35" s="42"/>
      <c r="AH35" s="42"/>
      <c r="AI35" s="42"/>
      <c r="AJ35" s="42"/>
      <c r="AK35" s="42"/>
      <c r="AL35" s="42"/>
      <c r="AM35" s="42"/>
      <c r="AN35" s="42"/>
    </row>
    <row r="36" spans="1:45" ht="6.75" customHeight="1">
      <c r="L36" s="8"/>
      <c r="M36" s="324"/>
      <c r="N36" s="324"/>
      <c r="O36" s="26"/>
      <c r="P36" s="26"/>
      <c r="Q36" s="26"/>
      <c r="R36" s="26"/>
      <c r="S36" s="26"/>
      <c r="T36" s="26"/>
      <c r="U36" s="26"/>
      <c r="V36" s="42"/>
      <c r="W36" s="42"/>
      <c r="X36" s="42"/>
      <c r="Y36" s="42"/>
      <c r="Z36" s="42"/>
      <c r="AA36" s="42"/>
      <c r="AB36" s="42"/>
      <c r="AC36" s="42"/>
      <c r="AD36" s="42"/>
      <c r="AE36" s="42"/>
      <c r="AF36" s="42"/>
      <c r="AG36" s="42"/>
      <c r="AH36" s="42"/>
      <c r="AI36" s="42"/>
      <c r="AJ36" s="42"/>
      <c r="AK36" s="42"/>
      <c r="AL36" s="42"/>
      <c r="AM36" s="42"/>
      <c r="AN36" s="42"/>
    </row>
    <row r="37" spans="1:45" s="14" customFormat="1" ht="19.5" customHeight="1">
      <c r="B37" s="338" t="s">
        <v>424</v>
      </c>
      <c r="C37" s="320"/>
      <c r="D37" s="320"/>
      <c r="E37" s="320"/>
      <c r="F37" s="320"/>
      <c r="G37" s="320"/>
      <c r="H37" s="320"/>
      <c r="I37" s="320"/>
      <c r="J37" s="320"/>
      <c r="K37" s="321"/>
      <c r="L37" s="320"/>
      <c r="M37" s="379"/>
      <c r="N37" s="417"/>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8"/>
      <c r="AP37" s="8"/>
      <c r="AQ37" s="8"/>
      <c r="AR37" s="8"/>
      <c r="AS37" s="8"/>
    </row>
    <row r="38" spans="1:45" s="14" customFormat="1" ht="19.5" customHeight="1">
      <c r="C38" s="9"/>
      <c r="D38" s="9"/>
      <c r="E38" s="9"/>
      <c r="F38" s="9"/>
      <c r="G38" s="9"/>
      <c r="H38" s="9"/>
      <c r="I38" s="9"/>
      <c r="J38" s="9"/>
      <c r="K38" s="24"/>
      <c r="L38" s="9"/>
      <c r="M38" s="24"/>
      <c r="O38" s="8"/>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8"/>
      <c r="AP38" s="8"/>
      <c r="AQ38" s="8"/>
      <c r="AR38" s="8"/>
      <c r="AS38" s="8"/>
    </row>
    <row r="39" spans="1:45" s="14" customFormat="1" ht="48" customHeight="1">
      <c r="B39" s="413" t="s">
        <v>71</v>
      </c>
      <c r="C39" s="414" t="s">
        <v>354</v>
      </c>
      <c r="D39" s="413"/>
      <c r="E39" s="414" t="s">
        <v>353</v>
      </c>
      <c r="F39" s="413"/>
      <c r="G39" s="414" t="s">
        <v>337</v>
      </c>
      <c r="H39" s="413"/>
      <c r="I39" s="415" t="s">
        <v>352</v>
      </c>
      <c r="J39" s="413"/>
      <c r="K39" s="415" t="s">
        <v>279</v>
      </c>
      <c r="L39" s="416"/>
      <c r="M39" s="415" t="s">
        <v>356</v>
      </c>
      <c r="O39" s="26">
        <f>IF(Reisedaten!$O$37,1,2)</f>
        <v>2</v>
      </c>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8"/>
      <c r="AP39" s="8"/>
      <c r="AQ39" s="8"/>
      <c r="AR39" s="8"/>
      <c r="AS39" s="8"/>
    </row>
    <row r="40" spans="1:45" s="14" customFormat="1" ht="19.5" customHeight="1">
      <c r="B40" s="402"/>
      <c r="C40" s="402"/>
      <c r="D40" s="402"/>
      <c r="E40" s="402"/>
      <c r="F40" s="402"/>
      <c r="G40" s="402"/>
      <c r="H40" s="402"/>
      <c r="I40" s="403"/>
      <c r="J40" s="402"/>
      <c r="K40" s="403"/>
      <c r="M40" s="403"/>
      <c r="O40" s="16"/>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8"/>
      <c r="AP40" s="8"/>
      <c r="AQ40" s="8"/>
      <c r="AR40" s="8"/>
      <c r="AS40" s="8"/>
    </row>
    <row r="41" spans="1:45" s="14" customFormat="1" ht="19.5" customHeight="1">
      <c r="B41" s="497" t="str">
        <f>B21&amp;"  / "&amp;VLOOKUP($E$21,Auslandsreisepauschalen!$A$7:$G$237,2)</f>
        <v xml:space="preserve">Anreisetag  /  </v>
      </c>
      <c r="C41" s="501">
        <f>IF(C11=0,0,1)</f>
        <v>0</v>
      </c>
      <c r="D41" s="402"/>
      <c r="E41" s="404">
        <f>VLOOKUP(E21,Auslandsreisepauschalen!$A$7:$G$237,4)</f>
        <v>0</v>
      </c>
      <c r="F41" s="402"/>
      <c r="G41" s="409">
        <f>IF(C11=0,0,VLOOKUP(E21,Auslandsreisepauschalen!$A$7:$G$237,5)*C41)</f>
        <v>0</v>
      </c>
      <c r="H41" s="402"/>
      <c r="I41" s="406">
        <f>C41*G41</f>
        <v>0</v>
      </c>
      <c r="J41" s="402"/>
      <c r="K41" s="406">
        <f>IF(R23+R21&gt;I41,I41,R23+R21)</f>
        <v>0</v>
      </c>
      <c r="M41" s="406">
        <f>+I41-K41</f>
        <v>0</v>
      </c>
      <c r="O41" s="16"/>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8"/>
      <c r="AP41" s="8"/>
      <c r="AQ41" s="8"/>
      <c r="AR41" s="8"/>
      <c r="AS41" s="8"/>
    </row>
    <row r="42" spans="1:45" s="14" customFormat="1" ht="9.75" customHeight="1">
      <c r="B42" s="422" t="str">
        <f>VLOOKUP($E$21,Auslandsreisepauschalen!$A$7:$G$237,2)</f>
        <v xml:space="preserve"> </v>
      </c>
      <c r="C42" s="412"/>
      <c r="D42" s="402"/>
      <c r="E42" s="405"/>
      <c r="F42" s="402"/>
      <c r="G42" s="405"/>
      <c r="H42" s="402"/>
      <c r="I42" s="406"/>
      <c r="J42" s="402"/>
      <c r="K42" s="403"/>
      <c r="M42" s="406"/>
      <c r="O42" s="8"/>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8"/>
      <c r="AP42" s="8"/>
      <c r="AQ42" s="8"/>
      <c r="AR42" s="8"/>
      <c r="AS42" s="8"/>
    </row>
    <row r="43" spans="1:45" s="14" customFormat="1" ht="19.5" customHeight="1">
      <c r="B43" s="402" t="str">
        <f>VLOOKUP(A25,Auslandsreisepauschalen!$A$6:$G$240,2)</f>
        <v xml:space="preserve"> </v>
      </c>
      <c r="C43" s="412">
        <f>+D25</f>
        <v>0</v>
      </c>
      <c r="D43" s="402"/>
      <c r="E43" s="405">
        <f>VLOOKUP(A25,Auslandsreisepauschalen!$A$7:$G$237,4)</f>
        <v>0</v>
      </c>
      <c r="F43" s="402"/>
      <c r="G43" s="404">
        <f>VLOOKUP(A25,Auslandsreisepauschalen!$A$7:$G$237,5)</f>
        <v>0</v>
      </c>
      <c r="H43" s="402"/>
      <c r="I43" s="406">
        <f>C43*E43</f>
        <v>0</v>
      </c>
      <c r="J43" s="402"/>
      <c r="K43" s="406">
        <f>+R25+S25</f>
        <v>0</v>
      </c>
      <c r="M43" s="406">
        <f>+I43-K43</f>
        <v>0</v>
      </c>
      <c r="O43" s="8"/>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8"/>
      <c r="AP43" s="8"/>
      <c r="AQ43" s="8"/>
      <c r="AR43" s="8"/>
      <c r="AS43" s="8"/>
    </row>
    <row r="44" spans="1:45" s="14" customFormat="1" ht="9.75" customHeight="1">
      <c r="B44" s="402"/>
      <c r="C44" s="412"/>
      <c r="D44" s="402"/>
      <c r="E44" s="405"/>
      <c r="F44" s="402"/>
      <c r="G44" s="404"/>
      <c r="H44" s="402"/>
      <c r="I44" s="406"/>
      <c r="J44" s="402"/>
      <c r="K44" s="403"/>
      <c r="M44" s="406"/>
      <c r="O44" s="8"/>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8"/>
      <c r="AP44" s="8"/>
      <c r="AQ44" s="8"/>
      <c r="AR44" s="8"/>
      <c r="AS44" s="8"/>
    </row>
    <row r="45" spans="1:45" s="14" customFormat="1" ht="19.5" customHeight="1">
      <c r="B45" s="402" t="str">
        <f>VLOOKUP(A27,Auslandsreisepauschalen!$A$6:$G$240,2)</f>
        <v xml:space="preserve"> </v>
      </c>
      <c r="C45" s="412">
        <f>+D27</f>
        <v>0</v>
      </c>
      <c r="D45" s="402"/>
      <c r="E45" s="405">
        <f>VLOOKUP(A27,Auslandsreisepauschalen!$A$7:$G$237,4)</f>
        <v>0</v>
      </c>
      <c r="F45" s="402"/>
      <c r="G45" s="404">
        <f>VLOOKUP(A27,Auslandsreisepauschalen!$A$7:$G$237,5)</f>
        <v>0</v>
      </c>
      <c r="H45" s="402"/>
      <c r="I45" s="406">
        <f>C45*E45</f>
        <v>0</v>
      </c>
      <c r="J45" s="402"/>
      <c r="K45" s="406">
        <f>+R27+S27</f>
        <v>0</v>
      </c>
      <c r="M45" s="406">
        <f>+I45-K45</f>
        <v>0</v>
      </c>
      <c r="O45" s="8"/>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8"/>
      <c r="AP45" s="8"/>
      <c r="AQ45" s="8"/>
      <c r="AR45" s="8"/>
      <c r="AS45" s="8"/>
    </row>
    <row r="46" spans="1:45" s="14" customFormat="1" ht="9.75" customHeight="1">
      <c r="B46" s="402"/>
      <c r="C46" s="412"/>
      <c r="D46" s="402"/>
      <c r="E46" s="405"/>
      <c r="F46" s="402"/>
      <c r="G46" s="404"/>
      <c r="H46" s="402"/>
      <c r="I46" s="406"/>
      <c r="J46" s="402"/>
      <c r="K46" s="403"/>
      <c r="M46" s="406"/>
      <c r="O46" s="8"/>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8"/>
      <c r="AP46" s="8"/>
      <c r="AQ46" s="8"/>
      <c r="AR46" s="8"/>
      <c r="AS46" s="8"/>
    </row>
    <row r="47" spans="1:45" s="14" customFormat="1" ht="19.5" customHeight="1">
      <c r="B47" s="402" t="str">
        <f>VLOOKUP(A29,Auslandsreisepauschalen!$A$6:$G$240,2)</f>
        <v xml:space="preserve"> </v>
      </c>
      <c r="C47" s="412">
        <f>+D29</f>
        <v>0</v>
      </c>
      <c r="D47" s="402"/>
      <c r="E47" s="405">
        <f>VLOOKUP(A29,Auslandsreisepauschalen!$A$7:$G$237,4)</f>
        <v>0</v>
      </c>
      <c r="F47" s="402"/>
      <c r="G47" s="404">
        <f>VLOOKUP(A29,Auslandsreisepauschalen!$A$7:$G$237,5)</f>
        <v>0</v>
      </c>
      <c r="H47" s="402"/>
      <c r="I47" s="406">
        <f>C47*E47</f>
        <v>0</v>
      </c>
      <c r="J47" s="402"/>
      <c r="K47" s="406">
        <f>+R29</f>
        <v>0</v>
      </c>
      <c r="M47" s="406">
        <f>+I47-K47</f>
        <v>0</v>
      </c>
      <c r="O47" s="8"/>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8"/>
      <c r="AP47" s="8"/>
      <c r="AQ47" s="8"/>
      <c r="AR47" s="8"/>
      <c r="AS47" s="8"/>
    </row>
    <row r="48" spans="1:45" s="14" customFormat="1" ht="9.75" customHeight="1">
      <c r="B48" s="402"/>
      <c r="C48" s="412"/>
      <c r="D48" s="402"/>
      <c r="E48" s="405"/>
      <c r="F48" s="402"/>
      <c r="G48" s="405"/>
      <c r="H48" s="402"/>
      <c r="I48" s="406"/>
      <c r="J48" s="402"/>
      <c r="K48" s="403"/>
      <c r="M48" s="406"/>
      <c r="O48" s="8"/>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8"/>
      <c r="AP48" s="8"/>
      <c r="AQ48" s="8"/>
      <c r="AR48" s="8"/>
      <c r="AS48" s="8"/>
    </row>
    <row r="49" spans="2:45" s="14" customFormat="1" ht="19.5" customHeight="1">
      <c r="B49" s="402" t="str">
        <f>VLOOKUP(A31,Auslandsreisepauschalen!$A$6:$G$240,2)</f>
        <v xml:space="preserve"> </v>
      </c>
      <c r="C49" s="412">
        <f>+D31</f>
        <v>0</v>
      </c>
      <c r="D49" s="402"/>
      <c r="E49" s="409">
        <f>IF(C49=0,0,VLOOKUP(A31,Auslandsreisepauschalen!$A$7:$G$237,4))</f>
        <v>0</v>
      </c>
      <c r="F49" s="402"/>
      <c r="G49" s="404">
        <f>VLOOKUP(A31,Auslandsreisepauschalen!$A$7:$G$237,5)</f>
        <v>0</v>
      </c>
      <c r="H49" s="402"/>
      <c r="I49" s="406">
        <f>C49*E49</f>
        <v>0</v>
      </c>
      <c r="J49" s="402"/>
      <c r="K49" s="406">
        <f>+R31</f>
        <v>0</v>
      </c>
      <c r="M49" s="406">
        <f>+I49-K49</f>
        <v>0</v>
      </c>
      <c r="O49" s="8"/>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8"/>
      <c r="AP49" s="8"/>
      <c r="AQ49" s="8"/>
      <c r="AR49" s="8"/>
      <c r="AS49" s="8"/>
    </row>
    <row r="50" spans="2:45" s="14" customFormat="1" ht="9.75" customHeight="1">
      <c r="B50" s="402"/>
      <c r="C50" s="412"/>
      <c r="D50" s="402"/>
      <c r="E50" s="405"/>
      <c r="F50" s="402"/>
      <c r="G50" s="405"/>
      <c r="H50" s="402"/>
      <c r="I50" s="406"/>
      <c r="J50" s="402"/>
      <c r="K50" s="406"/>
      <c r="M50" s="406"/>
      <c r="O50" s="8"/>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8"/>
      <c r="AP50" s="8"/>
      <c r="AQ50" s="8"/>
      <c r="AR50" s="8"/>
      <c r="AS50" s="8"/>
    </row>
    <row r="51" spans="2:45" s="14" customFormat="1" ht="19.5" customHeight="1">
      <c r="B51" s="402" t="str">
        <f>IF(C11=1,"","Abreisetag / "&amp;VLOOKUP($E$33,Auslandsreisepauschalen!$A$7:$G$237,2))</f>
        <v xml:space="preserve">Abreisetag /  </v>
      </c>
      <c r="C51" s="412">
        <f>IF(OR(C11=1,C11=0),0,1)</f>
        <v>0</v>
      </c>
      <c r="D51" s="402"/>
      <c r="E51" s="404">
        <f>VLOOKUP($E$33,Auslandsreisepauschalen!$A$7:$G$237,4)</f>
        <v>0</v>
      </c>
      <c r="F51" s="402"/>
      <c r="G51" s="405">
        <f>IF(OR(C11=0,C11=1),0,VLOOKUP(E33,Auslandsreisepauschalen!$A$7:$G$237,5)*C51)</f>
        <v>0</v>
      </c>
      <c r="H51" s="402"/>
      <c r="I51" s="406">
        <f>C51*G51</f>
        <v>0</v>
      </c>
      <c r="J51" s="402"/>
      <c r="K51" s="406">
        <f>IF(I51&gt;R33,R33,I51)</f>
        <v>0</v>
      </c>
      <c r="M51" s="406">
        <f>+I51-K51</f>
        <v>0</v>
      </c>
      <c r="O51" s="8"/>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8"/>
      <c r="AP51" s="8"/>
      <c r="AQ51" s="8"/>
      <c r="AR51" s="8"/>
      <c r="AS51" s="8"/>
    </row>
    <row r="52" spans="2:45" s="14" customFormat="1" ht="19.5" customHeight="1">
      <c r="B52" s="402"/>
      <c r="C52" s="402"/>
      <c r="D52" s="402"/>
      <c r="E52" s="402"/>
      <c r="F52" s="402"/>
      <c r="G52" s="402"/>
      <c r="H52" s="402"/>
      <c r="I52" s="406"/>
      <c r="J52" s="402"/>
      <c r="K52" s="406"/>
      <c r="L52" s="402"/>
      <c r="M52" s="406"/>
      <c r="N52" s="402"/>
      <c r="O52" s="8"/>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8"/>
      <c r="AP52" s="8"/>
      <c r="AQ52" s="8"/>
      <c r="AR52" s="8"/>
      <c r="AS52" s="8"/>
    </row>
    <row r="53" spans="2:45" s="14" customFormat="1" ht="19.5" customHeight="1">
      <c r="B53" s="407" t="s">
        <v>1</v>
      </c>
      <c r="C53" s="407"/>
      <c r="D53" s="407"/>
      <c r="E53" s="407"/>
      <c r="F53" s="407"/>
      <c r="G53" s="407"/>
      <c r="H53" s="402"/>
      <c r="I53" s="408">
        <f>SUM(I41:I51)</f>
        <v>0</v>
      </c>
      <c r="J53" s="402"/>
      <c r="K53" s="408">
        <f>SUM(K41:K51)</f>
        <v>0</v>
      </c>
      <c r="L53" s="402"/>
      <c r="M53" s="408">
        <f>IF(C11=0,0,SUM(M41:M51))</f>
        <v>0</v>
      </c>
      <c r="O53" s="8"/>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8"/>
      <c r="AP53" s="8"/>
      <c r="AQ53" s="8"/>
      <c r="AR53" s="8"/>
      <c r="AS53" s="8"/>
    </row>
    <row r="54" spans="2:45" s="14" customFormat="1" ht="19.5" customHeight="1">
      <c r="B54" s="8"/>
      <c r="C54" s="8"/>
      <c r="D54" s="8"/>
      <c r="E54" s="8"/>
      <c r="F54" s="8"/>
      <c r="G54" s="8"/>
      <c r="H54" s="8"/>
      <c r="I54" s="8"/>
      <c r="J54" s="8"/>
      <c r="L54" s="8"/>
      <c r="O54" s="8"/>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8"/>
      <c r="AP54" s="8"/>
      <c r="AQ54" s="8"/>
      <c r="AR54" s="8"/>
      <c r="AS54" s="8"/>
    </row>
    <row r="55" spans="2:45" s="14" customFormat="1" ht="19.5" customHeight="1">
      <c r="B55" s="8"/>
      <c r="C55" s="8"/>
      <c r="D55" s="8"/>
      <c r="E55" s="8"/>
      <c r="F55" s="8"/>
      <c r="G55" s="8"/>
      <c r="H55" s="8"/>
      <c r="I55" s="8"/>
      <c r="J55" s="8"/>
      <c r="L55" s="8"/>
      <c r="O55" s="8"/>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8"/>
      <c r="AP55" s="8"/>
      <c r="AQ55" s="8"/>
      <c r="AR55" s="8"/>
      <c r="AS55" s="8"/>
    </row>
    <row r="56" spans="2:45" s="14" customFormat="1" ht="19.5" customHeight="1">
      <c r="B56" s="8"/>
      <c r="C56" s="8"/>
      <c r="D56" s="8"/>
      <c r="E56" s="8"/>
      <c r="F56" s="8"/>
      <c r="G56" s="8"/>
      <c r="H56" s="8"/>
      <c r="I56" s="8"/>
      <c r="J56" s="8"/>
      <c r="L56" s="8"/>
      <c r="O56" s="8"/>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8"/>
      <c r="AP56" s="8"/>
      <c r="AQ56" s="8"/>
      <c r="AR56" s="8"/>
      <c r="AS56" s="8"/>
    </row>
    <row r="57" spans="2:45" s="14" customFormat="1" ht="19.5" customHeight="1">
      <c r="B57" s="8"/>
      <c r="C57" s="8"/>
      <c r="D57" s="8"/>
      <c r="E57" s="8"/>
      <c r="F57" s="8"/>
      <c r="G57" s="8"/>
      <c r="H57" s="8"/>
      <c r="I57" s="8"/>
      <c r="J57" s="8"/>
      <c r="L57" s="8"/>
      <c r="O57" s="8"/>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8"/>
      <c r="AP57" s="8"/>
      <c r="AQ57" s="8"/>
      <c r="AR57" s="8"/>
      <c r="AS57" s="8"/>
    </row>
    <row r="58" spans="2:45" s="14" customFormat="1" ht="19.5" customHeight="1">
      <c r="B58" s="8"/>
      <c r="C58" s="8"/>
      <c r="D58" s="8"/>
      <c r="E58" s="8"/>
      <c r="F58" s="8"/>
      <c r="G58" s="8"/>
      <c r="H58" s="8"/>
      <c r="I58" s="8"/>
      <c r="J58" s="8"/>
      <c r="L58" s="8"/>
      <c r="O58" s="8"/>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8"/>
      <c r="AP58" s="8"/>
      <c r="AQ58" s="8"/>
      <c r="AR58" s="8"/>
      <c r="AS58" s="8"/>
    </row>
    <row r="59" spans="2:45" s="14" customFormat="1" ht="19.5" customHeight="1">
      <c r="B59" s="8"/>
      <c r="C59" s="8"/>
      <c r="D59" s="8"/>
      <c r="E59" s="8"/>
      <c r="F59" s="8"/>
      <c r="G59" s="8"/>
      <c r="H59" s="8"/>
      <c r="I59" s="8"/>
      <c r="J59" s="8"/>
      <c r="L59" s="8"/>
      <c r="O59" s="8"/>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8"/>
      <c r="AP59" s="8"/>
      <c r="AQ59" s="8"/>
      <c r="AR59" s="8"/>
      <c r="AS59" s="8"/>
    </row>
    <row r="60" spans="2:45" s="14" customFormat="1" ht="19.5" customHeight="1">
      <c r="B60" s="8"/>
      <c r="C60" s="8"/>
      <c r="D60" s="8"/>
      <c r="E60" s="8"/>
      <c r="F60" s="8"/>
      <c r="G60" s="8"/>
      <c r="H60" s="8"/>
      <c r="I60" s="8"/>
      <c r="J60" s="8"/>
      <c r="L60" s="8"/>
      <c r="O60" s="8"/>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8"/>
      <c r="AP60" s="8"/>
      <c r="AQ60" s="8"/>
      <c r="AR60" s="8"/>
      <c r="AS60" s="8"/>
    </row>
    <row r="61" spans="2:45" s="14" customFormat="1" ht="19.5" customHeight="1">
      <c r="B61" s="8"/>
      <c r="C61" s="8"/>
      <c r="D61" s="8"/>
      <c r="E61" s="8"/>
      <c r="F61" s="8"/>
      <c r="G61" s="8"/>
      <c r="H61" s="8"/>
      <c r="I61" s="8"/>
      <c r="J61" s="8"/>
      <c r="L61" s="8"/>
      <c r="O61" s="8"/>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8"/>
      <c r="AP61" s="8"/>
      <c r="AQ61" s="8"/>
      <c r="AR61" s="8"/>
      <c r="AS61" s="8"/>
    </row>
    <row r="62" spans="2:45" s="14" customFormat="1" ht="19.5" customHeight="1">
      <c r="B62" s="8"/>
      <c r="C62" s="8"/>
      <c r="D62" s="8"/>
      <c r="E62" s="8"/>
      <c r="F62" s="8"/>
      <c r="G62" s="8"/>
      <c r="H62" s="8"/>
      <c r="I62" s="8"/>
      <c r="J62" s="8"/>
      <c r="L62" s="8"/>
      <c r="O62" s="8"/>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8"/>
      <c r="AP62" s="8"/>
      <c r="AQ62" s="8"/>
      <c r="AR62" s="8"/>
      <c r="AS62" s="8"/>
    </row>
    <row r="63" spans="2:45" s="14" customFormat="1" ht="19.5" customHeight="1">
      <c r="B63" s="8"/>
      <c r="C63" s="8"/>
      <c r="D63" s="8"/>
      <c r="E63" s="8"/>
      <c r="F63" s="8"/>
      <c r="G63" s="8"/>
      <c r="H63" s="8"/>
      <c r="I63" s="8"/>
      <c r="J63" s="8"/>
      <c r="L63" s="8"/>
      <c r="O63" s="8"/>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8"/>
      <c r="AP63" s="8"/>
      <c r="AQ63" s="8"/>
      <c r="AR63" s="8"/>
      <c r="AS63" s="8"/>
    </row>
    <row r="64" spans="2:45" s="14" customFormat="1" ht="19.5" customHeight="1">
      <c r="B64" s="8"/>
      <c r="C64" s="8"/>
      <c r="D64" s="8"/>
      <c r="E64" s="8"/>
      <c r="F64" s="8"/>
      <c r="G64" s="8"/>
      <c r="H64" s="8"/>
      <c r="I64" s="8"/>
      <c r="J64" s="8"/>
      <c r="L64" s="8"/>
      <c r="O64" s="8"/>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8"/>
      <c r="AP64" s="8"/>
      <c r="AQ64" s="8"/>
      <c r="AR64" s="8"/>
      <c r="AS64" s="8"/>
    </row>
    <row r="65" spans="2:45" s="14" customFormat="1" ht="19.5" customHeight="1">
      <c r="B65" s="8"/>
      <c r="C65" s="8"/>
      <c r="D65" s="8"/>
      <c r="E65" s="8"/>
      <c r="F65" s="8"/>
      <c r="G65" s="8"/>
      <c r="H65" s="8"/>
      <c r="I65" s="8"/>
      <c r="J65" s="8"/>
      <c r="L65" s="8"/>
      <c r="O65" s="8"/>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8"/>
      <c r="AP65" s="8"/>
      <c r="AQ65" s="8"/>
      <c r="AR65" s="8"/>
      <c r="AS65" s="8"/>
    </row>
    <row r="66" spans="2:45" s="14" customFormat="1" ht="19.5" customHeight="1">
      <c r="B66" s="8"/>
      <c r="C66" s="8"/>
      <c r="D66" s="8"/>
      <c r="E66" s="8"/>
      <c r="F66" s="8"/>
      <c r="G66" s="8"/>
      <c r="H66" s="8"/>
      <c r="I66" s="8"/>
      <c r="J66" s="8"/>
      <c r="L66" s="8"/>
      <c r="O66" s="8"/>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8"/>
      <c r="AP66" s="8"/>
      <c r="AQ66" s="8"/>
      <c r="AR66" s="8"/>
      <c r="AS66" s="8"/>
    </row>
    <row r="67" spans="2:45" s="14" customFormat="1" ht="19.5" customHeight="1">
      <c r="B67" s="8"/>
      <c r="C67" s="8"/>
      <c r="D67" s="8"/>
      <c r="E67" s="8"/>
      <c r="F67" s="8"/>
      <c r="G67" s="8"/>
      <c r="H67" s="8"/>
      <c r="I67" s="8"/>
      <c r="J67" s="8"/>
      <c r="L67" s="8"/>
      <c r="O67" s="8"/>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8"/>
      <c r="AP67" s="8"/>
      <c r="AQ67" s="8"/>
      <c r="AR67" s="8"/>
      <c r="AS67" s="8"/>
    </row>
    <row r="68" spans="2:45" s="14" customFormat="1" ht="19.5" customHeight="1">
      <c r="B68" s="8"/>
      <c r="C68" s="8"/>
      <c r="D68" s="8"/>
      <c r="E68" s="8"/>
      <c r="F68" s="8"/>
      <c r="G68" s="8"/>
      <c r="H68" s="8"/>
      <c r="I68" s="8"/>
      <c r="J68" s="8"/>
      <c r="L68" s="8"/>
      <c r="O68" s="8"/>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8"/>
      <c r="AP68" s="8"/>
      <c r="AQ68" s="8"/>
      <c r="AR68" s="8"/>
      <c r="AS68" s="8"/>
    </row>
    <row r="69" spans="2:45" s="14" customFormat="1" ht="19.5" customHeight="1">
      <c r="B69" s="8"/>
      <c r="C69" s="8"/>
      <c r="D69" s="8"/>
      <c r="E69" s="8"/>
      <c r="F69" s="8"/>
      <c r="G69" s="8"/>
      <c r="H69" s="8"/>
      <c r="I69" s="8"/>
      <c r="J69" s="8"/>
      <c r="L69" s="8"/>
      <c r="O69" s="8"/>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8"/>
      <c r="AP69" s="8"/>
      <c r="AQ69" s="8"/>
      <c r="AR69" s="8"/>
      <c r="AS69" s="8"/>
    </row>
    <row r="70" spans="2:45" ht="19.5" customHeight="1">
      <c r="L70" s="8"/>
      <c r="M70" s="14"/>
      <c r="N70" s="14"/>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row>
    <row r="71" spans="2:45" ht="19.5" customHeight="1">
      <c r="L71" s="8"/>
      <c r="M71" s="14"/>
      <c r="N71" s="14"/>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row>
    <row r="72" spans="2:45" ht="19.5" customHeight="1">
      <c r="L72" s="8"/>
      <c r="M72" s="14"/>
      <c r="N72" s="14"/>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row>
    <row r="73" spans="2:45" ht="19.5" customHeight="1">
      <c r="L73" s="8"/>
      <c r="M73" s="14"/>
      <c r="N73" s="14"/>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row>
    <row r="74" spans="2:45" ht="19.5" customHeight="1">
      <c r="L74" s="8"/>
      <c r="M74" s="14"/>
      <c r="N74" s="14"/>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row>
    <row r="75" spans="2:45" ht="19.5" customHeight="1">
      <c r="L75" s="8"/>
      <c r="M75" s="14"/>
      <c r="N75" s="14"/>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row>
    <row r="76" spans="2:45" ht="19.5" customHeight="1">
      <c r="L76" s="8"/>
      <c r="M76" s="14"/>
      <c r="N76" s="14"/>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row>
    <row r="77" spans="2:45" ht="19.5" customHeight="1">
      <c r="L77" s="8"/>
      <c r="M77" s="14"/>
      <c r="N77" s="14"/>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row>
    <row r="78" spans="2:45" ht="19.5" customHeight="1">
      <c r="L78" s="8"/>
      <c r="M78" s="14"/>
      <c r="N78" s="14"/>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row>
    <row r="79" spans="2:45" ht="19.5" customHeight="1">
      <c r="L79" s="8"/>
      <c r="M79" s="14"/>
      <c r="N79" s="14"/>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row>
    <row r="80" spans="2:45" ht="19.5" customHeight="1">
      <c r="L80" s="8"/>
      <c r="M80" s="14"/>
      <c r="N80" s="14"/>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row>
    <row r="81" spans="12:40" ht="19.5" customHeight="1">
      <c r="L81" s="8"/>
      <c r="M81" s="14"/>
      <c r="N81" s="14"/>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row>
    <row r="82" spans="12:40" ht="19.5" customHeight="1">
      <c r="L82" s="8"/>
      <c r="M82" s="14"/>
      <c r="N82" s="14"/>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row>
    <row r="83" spans="12:40" ht="19.5" customHeight="1">
      <c r="L83" s="8"/>
      <c r="M83" s="14"/>
      <c r="N83" s="14"/>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row>
    <row r="84" spans="12:40" ht="19.5" customHeight="1">
      <c r="L84" s="8"/>
      <c r="M84" s="14"/>
      <c r="N84" s="14"/>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row>
    <row r="85" spans="12:40" ht="19.5" customHeight="1">
      <c r="L85" s="8"/>
      <c r="M85" s="14"/>
      <c r="N85" s="14"/>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row>
    <row r="86" spans="12:40" ht="19.5" customHeight="1">
      <c r="L86" s="8"/>
      <c r="M86" s="14"/>
      <c r="N86" s="14"/>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row>
    <row r="87" spans="12:40" ht="19.5" customHeight="1">
      <c r="L87" s="8"/>
      <c r="M87" s="14"/>
      <c r="N87" s="14"/>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row>
    <row r="88" spans="12:40" ht="19.5" customHeight="1">
      <c r="L88" s="8"/>
      <c r="M88" s="14"/>
      <c r="N88" s="14"/>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row>
    <row r="89" spans="12:40" ht="19.5" customHeight="1">
      <c r="L89" s="8"/>
      <c r="M89" s="14"/>
      <c r="N89" s="14"/>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row>
    <row r="90" spans="12:40" ht="19.5" customHeight="1">
      <c r="L90" s="8"/>
      <c r="M90" s="14"/>
      <c r="N90" s="14"/>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row>
    <row r="91" spans="12:40" ht="19.5" customHeight="1">
      <c r="L91" s="8"/>
      <c r="M91" s="14"/>
      <c r="N91" s="14"/>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row>
    <row r="92" spans="12:40" ht="19.5" customHeight="1">
      <c r="L92" s="8"/>
      <c r="M92" s="14"/>
      <c r="N92" s="14"/>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row>
    <row r="93" spans="12:40" ht="19.5" customHeight="1">
      <c r="L93" s="8"/>
      <c r="M93" s="14"/>
      <c r="N93" s="14"/>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row>
    <row r="94" spans="12:40" ht="19.5" customHeight="1">
      <c r="L94" s="8"/>
      <c r="M94" s="14"/>
      <c r="N94" s="14"/>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row>
    <row r="95" spans="12:40" ht="19.5" customHeight="1">
      <c r="L95" s="8"/>
      <c r="M95" s="14"/>
      <c r="N95" s="14"/>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row>
    <row r="96" spans="12:40" ht="19.5" customHeight="1">
      <c r="L96" s="8"/>
      <c r="M96" s="14"/>
      <c r="N96" s="14"/>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row>
    <row r="97" spans="12:40" ht="19.5" customHeight="1">
      <c r="L97" s="8"/>
      <c r="M97" s="14"/>
      <c r="N97" s="14"/>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row>
    <row r="98" spans="12:40" ht="19.5" customHeight="1">
      <c r="L98" s="8"/>
      <c r="M98" s="14"/>
      <c r="N98" s="14"/>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row>
    <row r="99" spans="12:40" ht="19.5" customHeight="1">
      <c r="L99" s="8"/>
      <c r="M99" s="14"/>
      <c r="N99" s="14"/>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row>
    <row r="100" spans="12:40" ht="19.5" customHeight="1">
      <c r="L100" s="8"/>
      <c r="M100" s="14"/>
      <c r="N100" s="14"/>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row>
    <row r="101" spans="12:40" ht="19.5" customHeight="1">
      <c r="L101" s="8"/>
      <c r="M101" s="14"/>
      <c r="N101" s="14"/>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row>
    <row r="102" spans="12:40" ht="19.5" customHeight="1">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row>
    <row r="103" spans="12:40" ht="19.5" customHeight="1">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row>
    <row r="104" spans="12:40" ht="19.5" customHeight="1">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row>
    <row r="105" spans="12:40" ht="19.5" customHeight="1">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row>
    <row r="106" spans="12:40" ht="19.5" customHeight="1">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row>
    <row r="107" spans="12:40" ht="19.5" customHeight="1">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row>
    <row r="108" spans="12:40" ht="19.5" customHeight="1">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row>
    <row r="109" spans="12:40" ht="19.5" customHeight="1">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row>
    <row r="110" spans="12:40" ht="19.5" customHeight="1">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row>
    <row r="111" spans="12:40" ht="19.5" customHeight="1">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row>
    <row r="112" spans="12:40" ht="19.5" customHeight="1">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row>
    <row r="113" spans="16:40" ht="19.5" customHeight="1">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row>
    <row r="114" spans="16:40" ht="19.5" customHeight="1">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row>
    <row r="115" spans="16:40" ht="19.5" customHeight="1">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row>
    <row r="116" spans="16:40" ht="19.5" customHeight="1">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row>
    <row r="117" spans="16:40" ht="19.5" customHeight="1">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row>
    <row r="118" spans="16:40" ht="19.5" customHeight="1">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row>
    <row r="119" spans="16:40" ht="19.5" customHeight="1">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row>
    <row r="120" spans="16:40" ht="19.5" customHeight="1">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row>
    <row r="121" spans="16:40" ht="19.5" customHeight="1">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row>
    <row r="122" spans="16:40" ht="19.5" customHeight="1">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row>
    <row r="123" spans="16:40" ht="19.5" customHeight="1">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row>
    <row r="124" spans="16:40" ht="19.5" customHeight="1">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row>
    <row r="125" spans="16:40" ht="19.5" customHeight="1">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row>
    <row r="126" spans="16:40" ht="19.5" customHeight="1">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row>
    <row r="127" spans="16:40" ht="19.5" customHeight="1">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row>
    <row r="128" spans="16:40" ht="19.5" customHeight="1">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row>
    <row r="129" spans="16:40" ht="19.5" customHeight="1">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row>
    <row r="130" spans="16:40" ht="19.5" customHeight="1">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row>
    <row r="131" spans="16:40" ht="19.5" customHeight="1">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row>
    <row r="132" spans="16:40" ht="19.5" customHeight="1">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row>
    <row r="133" spans="16:40" ht="19.5" customHeight="1">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row>
    <row r="134" spans="16:40" ht="19.5" customHeight="1">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row>
    <row r="135" spans="16:40" ht="19.5" customHeight="1">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row>
    <row r="136" spans="16:40" ht="19.5" customHeight="1">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row>
    <row r="137" spans="16:40" ht="19.5" customHeight="1">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row>
    <row r="138" spans="16:40" ht="19.5" customHeight="1">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row>
    <row r="139" spans="16:40" ht="19.5" customHeight="1">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row>
    <row r="140" spans="16:40" ht="19.5" customHeight="1">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row>
    <row r="141" spans="16:40" ht="19.5" customHeight="1">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row>
    <row r="142" spans="16:40" ht="19.5" customHeight="1">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row>
    <row r="143" spans="16:40" ht="19.5" customHeight="1">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row>
    <row r="144" spans="16:40" ht="19.5" customHeight="1">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row>
    <row r="145" spans="16:40" ht="19.5" customHeight="1">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row>
    <row r="146" spans="16:40" ht="19.5" customHeight="1">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row>
    <row r="147" spans="16:40" ht="19.5" customHeight="1">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row>
    <row r="148" spans="16:40" ht="19.5" customHeight="1">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row>
    <row r="149" spans="16:40" ht="19.5" customHeight="1">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row>
    <row r="150" spans="16:40" ht="19.5" customHeight="1">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row>
    <row r="151" spans="16:40" ht="19.5" customHeight="1">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row>
    <row r="152" spans="16:40" ht="19.5" customHeight="1">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row>
    <row r="153" spans="16:40" ht="19.5" customHeight="1">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row>
    <row r="154" spans="16:40" ht="19.5" customHeight="1">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row>
    <row r="155" spans="16:40" ht="19.5" customHeight="1">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row>
    <row r="156" spans="16:40" ht="19.5" customHeight="1">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row>
    <row r="157" spans="16:40" ht="19.5" customHeight="1">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row>
    <row r="158" spans="16:40" ht="19.5" customHeight="1">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row>
    <row r="159" spans="16:40" ht="19.5" customHeight="1">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row>
    <row r="160" spans="16:40" ht="19.5" customHeight="1">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row>
    <row r="161" spans="16:40" ht="19.5" customHeight="1">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row>
    <row r="162" spans="16:40" ht="19.5" customHeight="1">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row>
    <row r="163" spans="16:40" ht="19.5" customHeight="1">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row>
    <row r="164" spans="16:40" ht="19.5" customHeight="1">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row>
    <row r="165" spans="16:40" ht="19.5" customHeight="1">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row>
    <row r="166" spans="16:40" ht="19.5" customHeight="1">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row>
    <row r="167" spans="16:40" ht="19.5" customHeight="1">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row>
    <row r="168" spans="16:40" ht="19.5" customHeight="1">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row>
    <row r="169" spans="16:40" ht="19.5" customHeight="1">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row>
    <row r="170" spans="16:40" ht="19.5" customHeight="1">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row>
    <row r="171" spans="16:40" ht="19.5" customHeight="1">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row>
    <row r="172" spans="16:40" ht="19.5" customHeight="1">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row>
    <row r="173" spans="16:40" ht="19.5" customHeight="1">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row>
    <row r="174" spans="16:40" ht="19.5" customHeight="1">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row>
    <row r="175" spans="16:40" ht="19.5" customHeight="1">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row>
    <row r="176" spans="16:40" ht="19.5" customHeight="1">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row>
    <row r="177" spans="16:40" ht="19.5" customHeight="1">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row>
    <row r="178" spans="16:40" ht="19.5" customHeight="1">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row>
    <row r="179" spans="16:40" ht="19.5" customHeight="1">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row>
    <row r="180" spans="16:40" ht="19.5" customHeight="1">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row>
    <row r="181" spans="16:40" ht="19.5" customHeight="1">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row>
    <row r="182" spans="16:40" ht="19.5" customHeight="1">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row>
    <row r="183" spans="16:40" ht="19.5" customHeight="1">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row>
    <row r="184" spans="16:40" ht="19.5" customHeight="1">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row>
    <row r="185" spans="16:40" ht="19.5" customHeight="1">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row>
    <row r="186" spans="16:40" ht="19.5" customHeight="1">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row>
    <row r="187" spans="16:40" ht="19.5" customHeight="1">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row>
    <row r="188" spans="16:40" ht="19.5" customHeight="1">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row>
    <row r="189" spans="16:40" ht="19.5" customHeight="1">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row>
    <row r="190" spans="16:40" ht="19.5" customHeight="1">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row>
    <row r="191" spans="16:40" ht="19.5" customHeight="1">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row>
    <row r="192" spans="16:40" ht="19.5" customHeight="1">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row>
    <row r="193" spans="16:40" ht="19.5" customHeight="1">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row>
    <row r="194" spans="16:40" ht="19.5" customHeight="1">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row>
    <row r="195" spans="16:40" ht="19.5" customHeight="1">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row>
    <row r="196" spans="16:40" ht="19.5" customHeight="1">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row>
    <row r="197" spans="16:40" ht="19.5" customHeight="1">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row>
    <row r="198" spans="16:40" ht="19.5" customHeight="1">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row>
    <row r="199" spans="16:40" ht="19.5" customHeight="1">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row>
    <row r="200" spans="16:40" ht="19.5" customHeight="1">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row>
    <row r="201" spans="16:40" ht="19.5" customHeight="1">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row>
    <row r="202" spans="16:40" ht="19.5" customHeight="1">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row>
    <row r="203" spans="16:40" ht="19.5" customHeight="1">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row>
    <row r="204" spans="16:40" ht="19.5" customHeight="1">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row>
    <row r="205" spans="16:40" ht="19.5" customHeight="1">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row>
    <row r="206" spans="16:40" ht="19.5" customHeight="1">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row>
    <row r="207" spans="16:40" ht="19.5" customHeight="1">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row>
    <row r="208" spans="16:40" ht="19.5" customHeight="1">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row>
    <row r="209" spans="16:40" ht="19.5" customHeight="1">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row>
    <row r="210" spans="16:40" ht="19.5" customHeight="1">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row>
    <row r="211" spans="16:40" ht="19.5" customHeight="1">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row>
    <row r="212" spans="16:40" ht="19.5" customHeight="1">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row>
    <row r="213" spans="16:40" ht="19.5" customHeight="1">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row>
    <row r="214" spans="16:40" ht="19.5" customHeight="1">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row>
    <row r="215" spans="16:40" ht="19.5" customHeight="1">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row>
    <row r="216" spans="16:40" ht="19.5" customHeight="1">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row>
    <row r="217" spans="16:40" ht="19.5" customHeight="1">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row>
    <row r="218" spans="16:40" ht="19.5" customHeight="1">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row>
    <row r="219" spans="16:40" ht="19.5" customHeight="1">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row>
    <row r="220" spans="16:40" ht="19.5" customHeight="1">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row>
    <row r="221" spans="16:40" ht="19.5" customHeight="1">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row>
    <row r="222" spans="16:40" ht="19.5" customHeight="1">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row>
    <row r="223" spans="16:40" ht="19.5" customHeight="1">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row>
    <row r="224" spans="16:40" ht="19.5" customHeight="1">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row>
    <row r="225" spans="16:40" ht="19.5" customHeight="1">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row>
    <row r="226" spans="16:40" ht="19.5" customHeight="1">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row>
    <row r="227" spans="16:40" ht="19.5" customHeight="1">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row>
    <row r="228" spans="16:40" ht="19.5" customHeight="1">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row>
    <row r="229" spans="16:40" ht="19.5" customHeight="1">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row>
    <row r="230" spans="16:40" ht="19.5" customHeight="1">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row>
    <row r="231" spans="16:40" ht="19.5" customHeight="1">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row>
    <row r="232" spans="16:40" ht="19.5" customHeight="1">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row>
    <row r="233" spans="16:40" ht="19.5" customHeight="1">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row>
    <row r="234" spans="16:40" ht="19.5" customHeight="1">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row>
    <row r="235" spans="16:40" ht="19.5" customHeight="1">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row>
    <row r="236" spans="16:40" ht="19.5" customHeight="1">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row>
    <row r="237" spans="16:40" ht="19.5" customHeight="1">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row>
    <row r="238" spans="16:40" ht="19.5" customHeight="1">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row>
    <row r="239" spans="16:40" ht="19.5" customHeight="1">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row>
    <row r="240" spans="16:40" ht="19.5" customHeight="1">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row>
    <row r="241" spans="16:40" ht="19.5" customHeight="1">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row>
    <row r="242" spans="16:40" ht="19.5" customHeight="1">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row>
    <row r="243" spans="16:40" ht="19.5" customHeight="1">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row>
    <row r="244" spans="16:40" ht="19.5" customHeight="1">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row>
    <row r="245" spans="16:40" ht="19.5" customHeight="1">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row>
    <row r="246" spans="16:40" ht="19.5" customHeight="1">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row>
    <row r="247" spans="16:40" ht="19.5" customHeight="1">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row>
    <row r="248" spans="16:40" ht="19.5" customHeight="1">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row>
    <row r="249" spans="16:40" ht="19.5" customHeight="1">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row>
    <row r="250" spans="16:40" ht="19.5" customHeight="1">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row>
    <row r="251" spans="16:40" ht="19.5" customHeight="1">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row>
    <row r="252" spans="16:40" ht="19.5" customHeight="1">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row>
    <row r="253" spans="16:40" ht="19.5" customHeight="1">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row>
    <row r="254" spans="16:40" ht="19.5" customHeight="1">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row>
    <row r="255" spans="16:40" ht="19.5" customHeight="1">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row>
    <row r="256" spans="16:40" ht="19.5" customHeight="1">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row>
    <row r="257" spans="16:40" ht="19.5" customHeight="1">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row>
    <row r="258" spans="16:40" ht="19.5" customHeight="1">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row>
    <row r="259" spans="16:40" ht="19.5" customHeight="1">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row>
    <row r="260" spans="16:40" ht="19.5" customHeight="1">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row>
    <row r="261" spans="16:40" ht="19.5" customHeight="1">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row>
    <row r="262" spans="16:40" ht="19.5" customHeight="1">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row>
    <row r="263" spans="16:40" ht="19.5" customHeight="1">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row>
    <row r="264" spans="16:40" ht="19.5" customHeight="1">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row>
    <row r="265" spans="16:40" ht="19.5" customHeight="1">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row>
    <row r="266" spans="16:40" ht="19.5" customHeight="1">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row>
    <row r="267" spans="16:40" ht="19.5" customHeight="1">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c r="AN267" s="42"/>
    </row>
    <row r="268" spans="16:40" ht="19.5" customHeight="1">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row>
    <row r="269" spans="16:40" ht="19.5" customHeight="1">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row>
    <row r="270" spans="16:40" ht="19.5" customHeight="1">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row>
    <row r="271" spans="16:40" ht="19.5" customHeight="1">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row>
    <row r="272" spans="16:40" ht="19.5" customHeight="1">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row>
    <row r="273" spans="16:40" ht="19.5" customHeight="1">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row>
    <row r="274" spans="16:40" ht="19.5" customHeight="1">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row>
    <row r="275" spans="16:40" ht="19.5" customHeight="1">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row>
    <row r="276" spans="16:40" ht="19.5" customHeight="1">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row>
    <row r="277" spans="16:40" ht="19.5" customHeight="1">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row>
    <row r="278" spans="16:40" ht="19.5" customHeight="1">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row>
    <row r="279" spans="16:40" ht="19.5" customHeight="1">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row>
    <row r="280" spans="16:40" ht="19.5" customHeight="1">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42"/>
      <c r="AM280" s="42"/>
      <c r="AN280" s="42"/>
    </row>
    <row r="281" spans="16:40" ht="19.5" customHeight="1">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row>
    <row r="282" spans="16:40" ht="19.5" customHeight="1">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42"/>
      <c r="AM282" s="42"/>
      <c r="AN282" s="42"/>
    </row>
    <row r="283" spans="16:40" ht="19.5" customHeight="1">
      <c r="P283" s="42"/>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c r="AN283" s="42"/>
    </row>
    <row r="284" spans="16:40" ht="19.5" customHeight="1">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row>
    <row r="285" spans="16:40" ht="19.5" customHeight="1">
      <c r="P285" s="42"/>
      <c r="Q285" s="42"/>
      <c r="R285" s="42"/>
      <c r="S285" s="42"/>
      <c r="T285" s="42"/>
      <c r="U285" s="42"/>
      <c r="V285" s="42"/>
      <c r="W285" s="42"/>
      <c r="X285" s="42"/>
      <c r="Y285" s="42"/>
      <c r="Z285" s="42"/>
      <c r="AA285" s="42"/>
      <c r="AB285" s="42"/>
      <c r="AC285" s="42"/>
      <c r="AD285" s="42"/>
      <c r="AE285" s="42"/>
      <c r="AF285" s="42"/>
      <c r="AG285" s="42"/>
      <c r="AH285" s="42"/>
      <c r="AI285" s="42"/>
      <c r="AJ285" s="42"/>
      <c r="AK285" s="42"/>
      <c r="AL285" s="42"/>
      <c r="AM285" s="42"/>
      <c r="AN285" s="42"/>
    </row>
    <row r="286" spans="16:40" ht="19.5" customHeight="1">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42"/>
      <c r="AM286" s="42"/>
      <c r="AN286" s="42"/>
    </row>
    <row r="287" spans="16:40" ht="19.5" customHeight="1">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c r="AN287" s="42"/>
    </row>
    <row r="288" spans="16:40" ht="19.5" customHeight="1">
      <c r="P288" s="42"/>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c r="AN288" s="42"/>
    </row>
    <row r="289" spans="16:40" ht="19.5" customHeight="1">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row>
    <row r="290" spans="16:40" ht="19.5" customHeight="1">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2"/>
      <c r="AM290" s="42"/>
      <c r="AN290" s="42"/>
    </row>
    <row r="291" spans="16:40" ht="19.5" customHeight="1">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row>
    <row r="292" spans="16:40" ht="19.5" customHeight="1">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row>
    <row r="293" spans="16:40" ht="19.5" customHeight="1">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row>
    <row r="294" spans="16:40" ht="19.5" customHeight="1">
      <c r="P294" s="42"/>
      <c r="Q294" s="42"/>
      <c r="R294" s="42"/>
      <c r="S294" s="42"/>
      <c r="T294" s="42"/>
      <c r="U294" s="42"/>
      <c r="V294" s="42"/>
      <c r="W294" s="42"/>
      <c r="X294" s="42"/>
      <c r="Y294" s="42"/>
      <c r="Z294" s="42"/>
      <c r="AA294" s="42"/>
      <c r="AB294" s="42"/>
      <c r="AC294" s="42"/>
      <c r="AD294" s="42"/>
      <c r="AE294" s="42"/>
      <c r="AF294" s="42"/>
      <c r="AG294" s="42"/>
      <c r="AH294" s="42"/>
      <c r="AI294" s="42"/>
      <c r="AJ294" s="42"/>
      <c r="AK294" s="42"/>
      <c r="AL294" s="42"/>
      <c r="AM294" s="42"/>
      <c r="AN294" s="42"/>
    </row>
    <row r="295" spans="16:40" ht="19.5" customHeight="1">
      <c r="P295" s="42"/>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c r="AN295" s="42"/>
    </row>
    <row r="296" spans="16:40" ht="19.5" customHeight="1">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row>
    <row r="297" spans="16:40" ht="19.5" customHeight="1">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row>
    <row r="298" spans="16:40" ht="19.5" customHeight="1">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row>
    <row r="299" spans="16:40" ht="19.5" customHeight="1">
      <c r="P299" s="42"/>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c r="AN299" s="42"/>
    </row>
    <row r="300" spans="16:40" ht="19.5" customHeight="1">
      <c r="P300" s="42"/>
      <c r="Q300" s="42"/>
      <c r="R300" s="42"/>
      <c r="S300" s="42"/>
      <c r="T300" s="42"/>
      <c r="U300" s="42"/>
      <c r="V300" s="42"/>
      <c r="W300" s="42"/>
      <c r="X300" s="42"/>
      <c r="Y300" s="42"/>
      <c r="Z300" s="42"/>
      <c r="AA300" s="42"/>
      <c r="AB300" s="42"/>
      <c r="AC300" s="42"/>
      <c r="AD300" s="42"/>
      <c r="AE300" s="42"/>
      <c r="AF300" s="42"/>
      <c r="AG300" s="42"/>
      <c r="AH300" s="42"/>
      <c r="AI300" s="42"/>
      <c r="AJ300" s="42"/>
      <c r="AK300" s="42"/>
      <c r="AL300" s="42"/>
      <c r="AM300" s="42"/>
      <c r="AN300" s="42"/>
    </row>
    <row r="301" spans="16:40" ht="19.5" customHeight="1">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c r="AN301" s="42"/>
    </row>
    <row r="302" spans="16:40" ht="19.5" customHeight="1">
      <c r="P302" s="42"/>
      <c r="Q302" s="42"/>
      <c r="R302" s="42"/>
      <c r="S302" s="42"/>
      <c r="T302" s="42"/>
      <c r="U302" s="42"/>
      <c r="V302" s="42"/>
      <c r="W302" s="42"/>
      <c r="X302" s="42"/>
      <c r="Y302" s="42"/>
      <c r="Z302" s="42"/>
      <c r="AA302" s="42"/>
      <c r="AB302" s="42"/>
      <c r="AC302" s="42"/>
      <c r="AD302" s="42"/>
      <c r="AE302" s="42"/>
      <c r="AF302" s="42"/>
      <c r="AG302" s="42"/>
      <c r="AH302" s="42"/>
      <c r="AI302" s="42"/>
      <c r="AJ302" s="42"/>
      <c r="AK302" s="42"/>
      <c r="AL302" s="42"/>
      <c r="AM302" s="42"/>
      <c r="AN302" s="42"/>
    </row>
    <row r="303" spans="16:40" ht="19.5" customHeight="1">
      <c r="P303" s="42"/>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c r="AN303" s="42"/>
    </row>
    <row r="304" spans="16:40" ht="19.5" customHeight="1">
      <c r="P304" s="42"/>
      <c r="Q304" s="42"/>
      <c r="R304" s="42"/>
      <c r="S304" s="42"/>
      <c r="T304" s="42"/>
      <c r="U304" s="42"/>
      <c r="V304" s="42"/>
      <c r="W304" s="42"/>
      <c r="X304" s="42"/>
      <c r="Y304" s="42"/>
      <c r="Z304" s="42"/>
      <c r="AA304" s="42"/>
      <c r="AB304" s="42"/>
      <c r="AC304" s="42"/>
      <c r="AD304" s="42"/>
      <c r="AE304" s="42"/>
      <c r="AF304" s="42"/>
      <c r="AG304" s="42"/>
      <c r="AH304" s="42"/>
      <c r="AI304" s="42"/>
      <c r="AJ304" s="42"/>
      <c r="AK304" s="42"/>
      <c r="AL304" s="42"/>
      <c r="AM304" s="42"/>
      <c r="AN304" s="42"/>
    </row>
    <row r="305" spans="16:40" ht="19.5" customHeight="1">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row>
    <row r="306" spans="16:40" ht="19.5" customHeight="1">
      <c r="P306" s="42"/>
      <c r="Q306" s="42"/>
      <c r="R306" s="42"/>
      <c r="S306" s="42"/>
      <c r="T306" s="42"/>
      <c r="U306" s="42"/>
      <c r="V306" s="42"/>
      <c r="W306" s="42"/>
      <c r="X306" s="42"/>
      <c r="Y306" s="42"/>
      <c r="Z306" s="42"/>
      <c r="AA306" s="42"/>
      <c r="AB306" s="42"/>
      <c r="AC306" s="42"/>
      <c r="AD306" s="42"/>
      <c r="AE306" s="42"/>
      <c r="AF306" s="42"/>
      <c r="AG306" s="42"/>
      <c r="AH306" s="42"/>
      <c r="AI306" s="42"/>
      <c r="AJ306" s="42"/>
      <c r="AK306" s="42"/>
      <c r="AL306" s="42"/>
      <c r="AM306" s="42"/>
      <c r="AN306" s="42"/>
    </row>
    <row r="307" spans="16:40" ht="19.5" customHeight="1">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row>
    <row r="308" spans="16:40" ht="19.5" customHeight="1">
      <c r="P308" s="42"/>
      <c r="Q308" s="42"/>
      <c r="R308" s="42"/>
      <c r="S308" s="42"/>
      <c r="T308" s="42"/>
      <c r="U308" s="42"/>
      <c r="V308" s="42"/>
      <c r="W308" s="42"/>
      <c r="X308" s="42"/>
      <c r="Y308" s="42"/>
      <c r="Z308" s="42"/>
      <c r="AA308" s="42"/>
      <c r="AB308" s="42"/>
      <c r="AC308" s="42"/>
      <c r="AD308" s="42"/>
      <c r="AE308" s="42"/>
      <c r="AF308" s="42"/>
      <c r="AG308" s="42"/>
      <c r="AH308" s="42"/>
      <c r="AI308" s="42"/>
      <c r="AJ308" s="42"/>
      <c r="AK308" s="42"/>
      <c r="AL308" s="42"/>
      <c r="AM308" s="42"/>
      <c r="AN308" s="42"/>
    </row>
    <row r="309" spans="16:40" ht="19.5" customHeight="1">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42"/>
      <c r="AM309" s="42"/>
      <c r="AN309" s="42"/>
    </row>
    <row r="310" spans="16:40" ht="19.5" customHeight="1">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2"/>
      <c r="AM310" s="42"/>
      <c r="AN310" s="42"/>
    </row>
    <row r="311" spans="16:40" ht="19.5" customHeight="1">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row>
    <row r="312" spans="16:40" ht="19.5" customHeight="1">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c r="AN312" s="42"/>
    </row>
    <row r="313" spans="16:40" ht="19.5" customHeight="1">
      <c r="P313" s="42"/>
      <c r="Q313" s="42"/>
      <c r="R313" s="42"/>
      <c r="S313" s="42"/>
      <c r="T313" s="42"/>
      <c r="U313" s="42"/>
      <c r="V313" s="42"/>
      <c r="W313" s="42"/>
      <c r="X313" s="42"/>
      <c r="Y313" s="42"/>
      <c r="Z313" s="42"/>
      <c r="AA313" s="42"/>
      <c r="AB313" s="42"/>
      <c r="AC313" s="42"/>
      <c r="AD313" s="42"/>
      <c r="AE313" s="42"/>
      <c r="AF313" s="42"/>
      <c r="AG313" s="42"/>
      <c r="AH313" s="42"/>
      <c r="AI313" s="42"/>
      <c r="AJ313" s="42"/>
      <c r="AK313" s="42"/>
      <c r="AL313" s="42"/>
      <c r="AM313" s="42"/>
      <c r="AN313" s="42"/>
    </row>
    <row r="314" spans="16:40" ht="19.5" customHeight="1">
      <c r="P314" s="42"/>
      <c r="Q314" s="42"/>
      <c r="R314" s="42"/>
      <c r="S314" s="42"/>
      <c r="T314" s="42"/>
      <c r="U314" s="42"/>
      <c r="V314" s="42"/>
      <c r="W314" s="42"/>
      <c r="X314" s="42"/>
      <c r="Y314" s="42"/>
      <c r="Z314" s="42"/>
      <c r="AA314" s="42"/>
      <c r="AB314" s="42"/>
      <c r="AC314" s="42"/>
      <c r="AD314" s="42"/>
      <c r="AE314" s="42"/>
      <c r="AF314" s="42"/>
      <c r="AG314" s="42"/>
      <c r="AH314" s="42"/>
      <c r="AI314" s="42"/>
      <c r="AJ314" s="42"/>
      <c r="AK314" s="42"/>
      <c r="AL314" s="42"/>
      <c r="AM314" s="42"/>
      <c r="AN314" s="42"/>
    </row>
    <row r="315" spans="16:40" ht="19.5" customHeight="1">
      <c r="P315" s="42"/>
      <c r="Q315" s="42"/>
      <c r="R315" s="42"/>
      <c r="S315" s="42"/>
      <c r="T315" s="42"/>
      <c r="U315" s="42"/>
      <c r="V315" s="42"/>
      <c r="W315" s="42"/>
      <c r="X315" s="42"/>
      <c r="Y315" s="42"/>
      <c r="Z315" s="42"/>
      <c r="AA315" s="42"/>
      <c r="AB315" s="42"/>
      <c r="AC315" s="42"/>
      <c r="AD315" s="42"/>
      <c r="AE315" s="42"/>
      <c r="AF315" s="42"/>
      <c r="AG315" s="42"/>
      <c r="AH315" s="42"/>
      <c r="AI315" s="42"/>
      <c r="AJ315" s="42"/>
      <c r="AK315" s="42"/>
      <c r="AL315" s="42"/>
      <c r="AM315" s="42"/>
      <c r="AN315" s="42"/>
    </row>
    <row r="316" spans="16:40" ht="19.5" customHeight="1">
      <c r="P316" s="42"/>
      <c r="Q316" s="42"/>
      <c r="R316" s="42"/>
      <c r="S316" s="42"/>
      <c r="T316" s="42"/>
      <c r="U316" s="42"/>
      <c r="V316" s="42"/>
      <c r="W316" s="42"/>
      <c r="X316" s="42"/>
      <c r="Y316" s="42"/>
      <c r="Z316" s="42"/>
      <c r="AA316" s="42"/>
      <c r="AB316" s="42"/>
      <c r="AC316" s="42"/>
      <c r="AD316" s="42"/>
      <c r="AE316" s="42"/>
      <c r="AF316" s="42"/>
      <c r="AG316" s="42"/>
      <c r="AH316" s="42"/>
      <c r="AI316" s="42"/>
      <c r="AJ316" s="42"/>
      <c r="AK316" s="42"/>
      <c r="AL316" s="42"/>
      <c r="AM316" s="42"/>
      <c r="AN316" s="42"/>
    </row>
    <row r="317" spans="16:40" ht="19.5" customHeight="1">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c r="AN317" s="42"/>
    </row>
    <row r="318" spans="16:40" ht="19.5" customHeight="1">
      <c r="P318" s="42"/>
      <c r="Q318" s="42"/>
      <c r="R318" s="42"/>
      <c r="S318" s="42"/>
      <c r="T318" s="42"/>
      <c r="U318" s="42"/>
      <c r="V318" s="42"/>
      <c r="W318" s="42"/>
      <c r="X318" s="42"/>
      <c r="Y318" s="42"/>
      <c r="Z318" s="42"/>
      <c r="AA318" s="42"/>
      <c r="AB318" s="42"/>
      <c r="AC318" s="42"/>
      <c r="AD318" s="42"/>
      <c r="AE318" s="42"/>
      <c r="AF318" s="42"/>
      <c r="AG318" s="42"/>
      <c r="AH318" s="42"/>
      <c r="AI318" s="42"/>
      <c r="AJ318" s="42"/>
      <c r="AK318" s="42"/>
      <c r="AL318" s="42"/>
      <c r="AM318" s="42"/>
      <c r="AN318" s="42"/>
    </row>
    <row r="319" spans="16:40" ht="19.5" customHeight="1">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2"/>
      <c r="AM319" s="42"/>
      <c r="AN319" s="42"/>
    </row>
    <row r="320" spans="16:40" ht="19.5" customHeight="1">
      <c r="P320" s="42"/>
      <c r="Q320" s="42"/>
      <c r="R320" s="42"/>
      <c r="S320" s="42"/>
      <c r="T320" s="42"/>
      <c r="U320" s="42"/>
      <c r="V320" s="42"/>
      <c r="W320" s="42"/>
      <c r="X320" s="42"/>
      <c r="Y320" s="42"/>
      <c r="Z320" s="42"/>
      <c r="AA320" s="42"/>
      <c r="AB320" s="42"/>
      <c r="AC320" s="42"/>
      <c r="AD320" s="42"/>
      <c r="AE320" s="42"/>
      <c r="AF320" s="42"/>
      <c r="AG320" s="42"/>
      <c r="AH320" s="42"/>
      <c r="AI320" s="42"/>
      <c r="AJ320" s="42"/>
      <c r="AK320" s="42"/>
      <c r="AL320" s="42"/>
      <c r="AM320" s="42"/>
      <c r="AN320" s="42"/>
    </row>
    <row r="321" spans="16:40" ht="19.5" customHeight="1">
      <c r="P321" s="42"/>
      <c r="Q321" s="42"/>
      <c r="R321" s="42"/>
      <c r="S321" s="42"/>
      <c r="T321" s="42"/>
      <c r="U321" s="42"/>
      <c r="V321" s="42"/>
      <c r="W321" s="42"/>
      <c r="X321" s="42"/>
      <c r="Y321" s="42"/>
      <c r="Z321" s="42"/>
      <c r="AA321" s="42"/>
      <c r="AB321" s="42"/>
      <c r="AC321" s="42"/>
      <c r="AD321" s="42"/>
      <c r="AE321" s="42"/>
      <c r="AF321" s="42"/>
      <c r="AG321" s="42"/>
      <c r="AH321" s="42"/>
      <c r="AI321" s="42"/>
      <c r="AJ321" s="42"/>
      <c r="AK321" s="42"/>
      <c r="AL321" s="42"/>
      <c r="AM321" s="42"/>
      <c r="AN321" s="42"/>
    </row>
    <row r="322" spans="16:40" ht="19.5" customHeight="1">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c r="AN322" s="42"/>
    </row>
    <row r="323" spans="16:40" ht="19.5" customHeight="1">
      <c r="P323" s="42"/>
      <c r="Q323" s="42"/>
      <c r="R323" s="42"/>
      <c r="S323" s="42"/>
      <c r="T323" s="42"/>
      <c r="U323" s="42"/>
      <c r="V323" s="42"/>
      <c r="W323" s="42"/>
      <c r="X323" s="42"/>
      <c r="Y323" s="42"/>
      <c r="Z323" s="42"/>
      <c r="AA323" s="42"/>
      <c r="AB323" s="42"/>
      <c r="AC323" s="42"/>
      <c r="AD323" s="42"/>
      <c r="AE323" s="42"/>
      <c r="AF323" s="42"/>
      <c r="AG323" s="42"/>
      <c r="AH323" s="42"/>
      <c r="AI323" s="42"/>
      <c r="AJ323" s="42"/>
      <c r="AK323" s="42"/>
      <c r="AL323" s="42"/>
      <c r="AM323" s="42"/>
      <c r="AN323" s="42"/>
    </row>
    <row r="324" spans="16:40" ht="19.5" customHeight="1">
      <c r="P324" s="42"/>
      <c r="Q324" s="42"/>
      <c r="R324" s="42"/>
      <c r="S324" s="42"/>
      <c r="T324" s="42"/>
      <c r="U324" s="42"/>
      <c r="V324" s="42"/>
      <c r="W324" s="42"/>
      <c r="X324" s="42"/>
      <c r="Y324" s="42"/>
      <c r="Z324" s="42"/>
      <c r="AA324" s="42"/>
      <c r="AB324" s="42"/>
      <c r="AC324" s="42"/>
      <c r="AD324" s="42"/>
      <c r="AE324" s="42"/>
      <c r="AF324" s="42"/>
      <c r="AG324" s="42"/>
      <c r="AH324" s="42"/>
      <c r="AI324" s="42"/>
      <c r="AJ324" s="42"/>
      <c r="AK324" s="42"/>
      <c r="AL324" s="42"/>
      <c r="AM324" s="42"/>
      <c r="AN324" s="42"/>
    </row>
    <row r="325" spans="16:40" ht="19.5" customHeight="1">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2"/>
      <c r="AM325" s="42"/>
      <c r="AN325" s="42"/>
    </row>
    <row r="326" spans="16:40" ht="19.5" customHeight="1">
      <c r="P326" s="42"/>
      <c r="Q326" s="42"/>
      <c r="R326" s="42"/>
      <c r="S326" s="42"/>
      <c r="T326" s="42"/>
      <c r="U326" s="42"/>
      <c r="V326" s="42"/>
      <c r="W326" s="42"/>
      <c r="X326" s="42"/>
      <c r="Y326" s="42"/>
      <c r="Z326" s="42"/>
      <c r="AA326" s="42"/>
      <c r="AB326" s="42"/>
      <c r="AC326" s="42"/>
      <c r="AD326" s="42"/>
      <c r="AE326" s="42"/>
      <c r="AF326" s="42"/>
      <c r="AG326" s="42"/>
      <c r="AH326" s="42"/>
      <c r="AI326" s="42"/>
      <c r="AJ326" s="42"/>
      <c r="AK326" s="42"/>
      <c r="AL326" s="42"/>
      <c r="AM326" s="42"/>
      <c r="AN326" s="42"/>
    </row>
    <row r="327" spans="16:40" ht="19.5" customHeight="1">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2"/>
      <c r="AM327" s="42"/>
      <c r="AN327" s="42"/>
    </row>
    <row r="328" spans="16:40" ht="19.5" customHeight="1">
      <c r="P328" s="42"/>
      <c r="Q328" s="42"/>
      <c r="R328" s="42"/>
      <c r="S328" s="42"/>
      <c r="T328" s="42"/>
      <c r="U328" s="42"/>
      <c r="V328" s="42"/>
      <c r="W328" s="42"/>
      <c r="X328" s="42"/>
      <c r="Y328" s="42"/>
      <c r="Z328" s="42"/>
      <c r="AA328" s="42"/>
      <c r="AB328" s="42"/>
      <c r="AC328" s="42"/>
      <c r="AD328" s="42"/>
      <c r="AE328" s="42"/>
      <c r="AF328" s="42"/>
      <c r="AG328" s="42"/>
      <c r="AH328" s="42"/>
      <c r="AI328" s="42"/>
      <c r="AJ328" s="42"/>
      <c r="AK328" s="42"/>
      <c r="AL328" s="42"/>
      <c r="AM328" s="42"/>
      <c r="AN328" s="42"/>
    </row>
    <row r="329" spans="16:40" ht="19.5" customHeight="1">
      <c r="P329" s="42"/>
      <c r="Q329" s="42"/>
      <c r="R329" s="42"/>
      <c r="S329" s="42"/>
      <c r="T329" s="42"/>
      <c r="U329" s="42"/>
      <c r="V329" s="42"/>
      <c r="W329" s="42"/>
      <c r="X329" s="42"/>
      <c r="Y329" s="42"/>
      <c r="Z329" s="42"/>
      <c r="AA329" s="42"/>
      <c r="AB329" s="42"/>
      <c r="AC329" s="42"/>
      <c r="AD329" s="42"/>
      <c r="AE329" s="42"/>
      <c r="AF329" s="42"/>
      <c r="AG329" s="42"/>
      <c r="AH329" s="42"/>
      <c r="AI329" s="42"/>
      <c r="AJ329" s="42"/>
      <c r="AK329" s="42"/>
      <c r="AL329" s="42"/>
      <c r="AM329" s="42"/>
      <c r="AN329" s="42"/>
    </row>
    <row r="330" spans="16:40" ht="19.5" customHeight="1">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2"/>
      <c r="AM330" s="42"/>
      <c r="AN330" s="42"/>
    </row>
    <row r="331" spans="16:40" ht="19.5" customHeight="1">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2"/>
      <c r="AM331" s="42"/>
      <c r="AN331" s="42"/>
    </row>
    <row r="332" spans="16:40" ht="19.5" customHeight="1">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2"/>
      <c r="AM332" s="42"/>
      <c r="AN332" s="42"/>
    </row>
    <row r="333" spans="16:40" ht="19.5" customHeight="1">
      <c r="P333" s="42"/>
      <c r="Q333" s="42"/>
      <c r="R333" s="42"/>
      <c r="S333" s="42"/>
      <c r="T333" s="42"/>
      <c r="U333" s="42"/>
      <c r="V333" s="42"/>
      <c r="W333" s="42"/>
      <c r="X333" s="42"/>
      <c r="Y333" s="42"/>
      <c r="Z333" s="42"/>
      <c r="AA333" s="42"/>
      <c r="AB333" s="42"/>
      <c r="AC333" s="42"/>
      <c r="AD333" s="42"/>
      <c r="AE333" s="42"/>
      <c r="AF333" s="42"/>
      <c r="AG333" s="42"/>
      <c r="AH333" s="42"/>
      <c r="AI333" s="42"/>
      <c r="AJ333" s="42"/>
      <c r="AK333" s="42"/>
      <c r="AL333" s="42"/>
      <c r="AM333" s="42"/>
      <c r="AN333" s="42"/>
    </row>
    <row r="334" spans="16:40" ht="19.5" customHeight="1">
      <c r="P334" s="42"/>
      <c r="Q334" s="42"/>
      <c r="R334" s="42"/>
      <c r="S334" s="42"/>
      <c r="T334" s="42"/>
      <c r="U334" s="42"/>
      <c r="V334" s="42"/>
      <c r="W334" s="42"/>
      <c r="X334" s="42"/>
      <c r="Y334" s="42"/>
      <c r="Z334" s="42"/>
      <c r="AA334" s="42"/>
      <c r="AB334" s="42"/>
      <c r="AC334" s="42"/>
      <c r="AD334" s="42"/>
      <c r="AE334" s="42"/>
      <c r="AF334" s="42"/>
      <c r="AG334" s="42"/>
      <c r="AH334" s="42"/>
      <c r="AI334" s="42"/>
      <c r="AJ334" s="42"/>
      <c r="AK334" s="42"/>
      <c r="AL334" s="42"/>
      <c r="AM334" s="42"/>
      <c r="AN334" s="42"/>
    </row>
    <row r="335" spans="16:40" ht="19.5" customHeight="1">
      <c r="P335" s="42"/>
      <c r="Q335" s="42"/>
      <c r="R335" s="42"/>
      <c r="S335" s="42"/>
      <c r="T335" s="42"/>
      <c r="U335" s="42"/>
      <c r="V335" s="42"/>
      <c r="W335" s="42"/>
      <c r="X335" s="42"/>
      <c r="Y335" s="42"/>
      <c r="Z335" s="42"/>
      <c r="AA335" s="42"/>
      <c r="AB335" s="42"/>
      <c r="AC335" s="42"/>
      <c r="AD335" s="42"/>
      <c r="AE335" s="42"/>
      <c r="AF335" s="42"/>
      <c r="AG335" s="42"/>
      <c r="AH335" s="42"/>
      <c r="AI335" s="42"/>
      <c r="AJ335" s="42"/>
      <c r="AK335" s="42"/>
      <c r="AL335" s="42"/>
      <c r="AM335" s="42"/>
      <c r="AN335" s="42"/>
    </row>
    <row r="336" spans="16:40" ht="19.5" customHeight="1">
      <c r="P336" s="42"/>
      <c r="Q336" s="42"/>
      <c r="R336" s="42"/>
      <c r="S336" s="42"/>
      <c r="T336" s="42"/>
      <c r="U336" s="42"/>
      <c r="V336" s="42"/>
      <c r="W336" s="42"/>
      <c r="X336" s="42"/>
      <c r="Y336" s="42"/>
      <c r="Z336" s="42"/>
      <c r="AA336" s="42"/>
      <c r="AB336" s="42"/>
      <c r="AC336" s="42"/>
      <c r="AD336" s="42"/>
      <c r="AE336" s="42"/>
      <c r="AF336" s="42"/>
      <c r="AG336" s="42"/>
      <c r="AH336" s="42"/>
      <c r="AI336" s="42"/>
      <c r="AJ336" s="42"/>
      <c r="AK336" s="42"/>
      <c r="AL336" s="42"/>
      <c r="AM336" s="42"/>
      <c r="AN336" s="42"/>
    </row>
    <row r="337" spans="16:40" ht="19.5" customHeight="1">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2"/>
      <c r="AM337" s="42"/>
      <c r="AN337" s="42"/>
    </row>
    <row r="338" spans="16:40" ht="19.5" customHeight="1">
      <c r="P338" s="42"/>
      <c r="Q338" s="42"/>
      <c r="R338" s="42"/>
      <c r="S338" s="42"/>
      <c r="T338" s="42"/>
      <c r="U338" s="42"/>
      <c r="V338" s="42"/>
      <c r="W338" s="42"/>
      <c r="X338" s="42"/>
      <c r="Y338" s="42"/>
      <c r="Z338" s="42"/>
      <c r="AA338" s="42"/>
      <c r="AB338" s="42"/>
      <c r="AC338" s="42"/>
      <c r="AD338" s="42"/>
      <c r="AE338" s="42"/>
      <c r="AF338" s="42"/>
      <c r="AG338" s="42"/>
      <c r="AH338" s="42"/>
      <c r="AI338" s="42"/>
      <c r="AJ338" s="42"/>
      <c r="AK338" s="42"/>
      <c r="AL338" s="42"/>
      <c r="AM338" s="42"/>
      <c r="AN338" s="42"/>
    </row>
    <row r="339" spans="16:40" ht="19.5" customHeight="1">
      <c r="P339" s="42"/>
      <c r="Q339" s="42"/>
      <c r="R339" s="42"/>
      <c r="S339" s="42"/>
      <c r="T339" s="42"/>
      <c r="U339" s="42"/>
      <c r="V339" s="42"/>
      <c r="W339" s="42"/>
      <c r="X339" s="42"/>
      <c r="Y339" s="42"/>
      <c r="Z339" s="42"/>
      <c r="AA339" s="42"/>
      <c r="AB339" s="42"/>
      <c r="AC339" s="42"/>
      <c r="AD339" s="42"/>
      <c r="AE339" s="42"/>
      <c r="AF339" s="42"/>
      <c r="AG339" s="42"/>
      <c r="AH339" s="42"/>
      <c r="AI339" s="42"/>
      <c r="AJ339" s="42"/>
      <c r="AK339" s="42"/>
      <c r="AL339" s="42"/>
      <c r="AM339" s="42"/>
      <c r="AN339" s="42"/>
    </row>
    <row r="340" spans="16:40" ht="19.5" customHeight="1">
      <c r="P340" s="42"/>
      <c r="Q340" s="42"/>
      <c r="R340" s="42"/>
      <c r="S340" s="42"/>
      <c r="T340" s="42"/>
      <c r="U340" s="42"/>
      <c r="V340" s="42"/>
      <c r="W340" s="42"/>
      <c r="X340" s="42"/>
      <c r="Y340" s="42"/>
      <c r="Z340" s="42"/>
      <c r="AA340" s="42"/>
      <c r="AB340" s="42"/>
      <c r="AC340" s="42"/>
      <c r="AD340" s="42"/>
      <c r="AE340" s="42"/>
      <c r="AF340" s="42"/>
      <c r="AG340" s="42"/>
      <c r="AH340" s="42"/>
      <c r="AI340" s="42"/>
      <c r="AJ340" s="42"/>
      <c r="AK340" s="42"/>
      <c r="AL340" s="42"/>
      <c r="AM340" s="42"/>
      <c r="AN340" s="42"/>
    </row>
    <row r="341" spans="16:40" ht="19.5" customHeight="1">
      <c r="P341" s="42"/>
      <c r="Q341" s="42"/>
      <c r="R341" s="42"/>
      <c r="S341" s="42"/>
      <c r="T341" s="42"/>
      <c r="U341" s="42"/>
      <c r="V341" s="42"/>
      <c r="W341" s="42"/>
      <c r="X341" s="42"/>
      <c r="Y341" s="42"/>
      <c r="Z341" s="42"/>
      <c r="AA341" s="42"/>
      <c r="AB341" s="42"/>
      <c r="AC341" s="42"/>
      <c r="AD341" s="42"/>
      <c r="AE341" s="42"/>
      <c r="AF341" s="42"/>
      <c r="AG341" s="42"/>
      <c r="AH341" s="42"/>
      <c r="AI341" s="42"/>
      <c r="AJ341" s="42"/>
      <c r="AK341" s="42"/>
      <c r="AL341" s="42"/>
      <c r="AM341" s="42"/>
      <c r="AN341" s="42"/>
    </row>
    <row r="342" spans="16:40" ht="19.5" customHeight="1">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2"/>
      <c r="AM342" s="42"/>
      <c r="AN342" s="42"/>
    </row>
    <row r="343" spans="16:40" ht="19.5" customHeight="1">
      <c r="P343" s="42"/>
      <c r="Q343" s="42"/>
      <c r="R343" s="42"/>
      <c r="S343" s="42"/>
      <c r="T343" s="42"/>
      <c r="U343" s="42"/>
      <c r="V343" s="42"/>
      <c r="W343" s="42"/>
      <c r="X343" s="42"/>
      <c r="Y343" s="42"/>
      <c r="Z343" s="42"/>
      <c r="AA343" s="42"/>
      <c r="AB343" s="42"/>
      <c r="AC343" s="42"/>
      <c r="AD343" s="42"/>
      <c r="AE343" s="42"/>
      <c r="AF343" s="42"/>
      <c r="AG343" s="42"/>
      <c r="AH343" s="42"/>
      <c r="AI343" s="42"/>
      <c r="AJ343" s="42"/>
      <c r="AK343" s="42"/>
      <c r="AL343" s="42"/>
      <c r="AM343" s="42"/>
      <c r="AN343" s="42"/>
    </row>
    <row r="344" spans="16:40" ht="19.5" customHeight="1">
      <c r="P344" s="42"/>
      <c r="Q344" s="42"/>
      <c r="R344" s="42"/>
      <c r="S344" s="42"/>
      <c r="T344" s="42"/>
      <c r="U344" s="42"/>
      <c r="V344" s="42"/>
      <c r="W344" s="42"/>
      <c r="X344" s="42"/>
      <c r="Y344" s="42"/>
      <c r="Z344" s="42"/>
      <c r="AA344" s="42"/>
      <c r="AB344" s="42"/>
      <c r="AC344" s="42"/>
      <c r="AD344" s="42"/>
      <c r="AE344" s="42"/>
      <c r="AF344" s="42"/>
      <c r="AG344" s="42"/>
      <c r="AH344" s="42"/>
      <c r="AI344" s="42"/>
      <c r="AJ344" s="42"/>
      <c r="AK344" s="42"/>
      <c r="AL344" s="42"/>
      <c r="AM344" s="42"/>
      <c r="AN344" s="42"/>
    </row>
    <row r="345" spans="16:40" ht="19.5" customHeight="1">
      <c r="P345" s="42"/>
      <c r="Q345" s="42"/>
      <c r="R345" s="42"/>
      <c r="S345" s="42"/>
      <c r="T345" s="42"/>
      <c r="U345" s="42"/>
      <c r="V345" s="42"/>
      <c r="W345" s="42"/>
      <c r="X345" s="42"/>
      <c r="Y345" s="42"/>
      <c r="Z345" s="42"/>
      <c r="AA345" s="42"/>
      <c r="AB345" s="42"/>
      <c r="AC345" s="42"/>
      <c r="AD345" s="42"/>
      <c r="AE345" s="42"/>
      <c r="AF345" s="42"/>
      <c r="AG345" s="42"/>
      <c r="AH345" s="42"/>
      <c r="AI345" s="42"/>
      <c r="AJ345" s="42"/>
      <c r="AK345" s="42"/>
      <c r="AL345" s="42"/>
      <c r="AM345" s="42"/>
      <c r="AN345" s="42"/>
    </row>
    <row r="346" spans="16:40" ht="19.5" customHeight="1">
      <c r="P346" s="42"/>
      <c r="Q346" s="42"/>
      <c r="R346" s="42"/>
      <c r="S346" s="42"/>
      <c r="T346" s="42"/>
      <c r="U346" s="42"/>
      <c r="V346" s="42"/>
      <c r="W346" s="42"/>
      <c r="X346" s="42"/>
      <c r="Y346" s="42"/>
      <c r="Z346" s="42"/>
      <c r="AA346" s="42"/>
      <c r="AB346" s="42"/>
      <c r="AC346" s="42"/>
      <c r="AD346" s="42"/>
      <c r="AE346" s="42"/>
      <c r="AF346" s="42"/>
      <c r="AG346" s="42"/>
      <c r="AH346" s="42"/>
      <c r="AI346" s="42"/>
      <c r="AJ346" s="42"/>
      <c r="AK346" s="42"/>
      <c r="AL346" s="42"/>
      <c r="AM346" s="42"/>
      <c r="AN346" s="42"/>
    </row>
    <row r="347" spans="16:40" ht="19.5" customHeight="1">
      <c r="P347" s="42"/>
      <c r="Q347" s="42"/>
      <c r="R347" s="42"/>
      <c r="S347" s="42"/>
      <c r="T347" s="42"/>
      <c r="U347" s="42"/>
      <c r="V347" s="42"/>
      <c r="W347" s="42"/>
      <c r="X347" s="42"/>
      <c r="Y347" s="42"/>
      <c r="Z347" s="42"/>
      <c r="AA347" s="42"/>
      <c r="AB347" s="42"/>
      <c r="AC347" s="42"/>
      <c r="AD347" s="42"/>
      <c r="AE347" s="42"/>
      <c r="AF347" s="42"/>
      <c r="AG347" s="42"/>
      <c r="AH347" s="42"/>
      <c r="AI347" s="42"/>
      <c r="AJ347" s="42"/>
      <c r="AK347" s="42"/>
      <c r="AL347" s="42"/>
      <c r="AM347" s="42"/>
      <c r="AN347" s="42"/>
    </row>
    <row r="348" spans="16:40" ht="19.5" customHeight="1">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2"/>
      <c r="AM348" s="42"/>
      <c r="AN348" s="42"/>
    </row>
    <row r="349" spans="16:40" ht="19.5" customHeight="1">
      <c r="P349" s="42"/>
      <c r="Q349" s="42"/>
      <c r="R349" s="42"/>
      <c r="S349" s="42"/>
      <c r="T349" s="42"/>
      <c r="U349" s="42"/>
      <c r="V349" s="42"/>
      <c r="W349" s="42"/>
      <c r="X349" s="42"/>
      <c r="Y349" s="42"/>
      <c r="Z349" s="42"/>
      <c r="AA349" s="42"/>
      <c r="AB349" s="42"/>
      <c r="AC349" s="42"/>
      <c r="AD349" s="42"/>
      <c r="AE349" s="42"/>
      <c r="AF349" s="42"/>
      <c r="AG349" s="42"/>
      <c r="AH349" s="42"/>
      <c r="AI349" s="42"/>
      <c r="AJ349" s="42"/>
      <c r="AK349" s="42"/>
      <c r="AL349" s="42"/>
      <c r="AM349" s="42"/>
      <c r="AN349" s="42"/>
    </row>
    <row r="350" spans="16:40" ht="19.5" customHeight="1">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2"/>
      <c r="AM350" s="42"/>
      <c r="AN350" s="42"/>
    </row>
    <row r="351" spans="16:40" ht="19.5" customHeight="1">
      <c r="P351" s="42"/>
      <c r="Q351" s="42"/>
      <c r="R351" s="42"/>
      <c r="S351" s="42"/>
      <c r="T351" s="42"/>
      <c r="U351" s="42"/>
      <c r="V351" s="42"/>
      <c r="W351" s="42"/>
      <c r="X351" s="42"/>
      <c r="Y351" s="42"/>
      <c r="Z351" s="42"/>
      <c r="AA351" s="42"/>
      <c r="AB351" s="42"/>
      <c r="AC351" s="42"/>
      <c r="AD351" s="42"/>
      <c r="AE351" s="42"/>
      <c r="AF351" s="42"/>
      <c r="AG351" s="42"/>
      <c r="AH351" s="42"/>
      <c r="AI351" s="42"/>
      <c r="AJ351" s="42"/>
      <c r="AK351" s="42"/>
      <c r="AL351" s="42"/>
      <c r="AM351" s="42"/>
      <c r="AN351" s="42"/>
    </row>
    <row r="352" spans="16:40" ht="19.5" customHeight="1">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2"/>
      <c r="AM352" s="42"/>
      <c r="AN352" s="42"/>
    </row>
    <row r="353" spans="16:40" ht="19.5" customHeight="1">
      <c r="P353" s="42"/>
      <c r="Q353" s="42"/>
      <c r="R353" s="42"/>
      <c r="S353" s="42"/>
      <c r="T353" s="42"/>
      <c r="U353" s="42"/>
      <c r="V353" s="42"/>
      <c r="W353" s="42"/>
      <c r="X353" s="42"/>
      <c r="Y353" s="42"/>
      <c r="Z353" s="42"/>
      <c r="AA353" s="42"/>
      <c r="AB353" s="42"/>
      <c r="AC353" s="42"/>
      <c r="AD353" s="42"/>
      <c r="AE353" s="42"/>
      <c r="AF353" s="42"/>
      <c r="AG353" s="42"/>
      <c r="AH353" s="42"/>
      <c r="AI353" s="42"/>
      <c r="AJ353" s="42"/>
      <c r="AK353" s="42"/>
      <c r="AL353" s="42"/>
      <c r="AM353" s="42"/>
      <c r="AN353" s="42"/>
    </row>
    <row r="354" spans="16:40" ht="19.5" customHeight="1">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2"/>
      <c r="AM354" s="42"/>
      <c r="AN354" s="42"/>
    </row>
    <row r="355" spans="16:40" ht="19.5" customHeight="1">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row>
    <row r="356" spans="16:40" ht="19.5" customHeight="1">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2"/>
      <c r="AM356" s="42"/>
      <c r="AN356" s="42"/>
    </row>
    <row r="357" spans="16:40" ht="19.5" customHeight="1">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2"/>
      <c r="AM357" s="42"/>
      <c r="AN357" s="42"/>
    </row>
    <row r="358" spans="16:40" ht="19.5" customHeight="1">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2"/>
      <c r="AM358" s="42"/>
      <c r="AN358" s="42"/>
    </row>
    <row r="359" spans="16:40" ht="19.5" customHeight="1">
      <c r="P359" s="42"/>
      <c r="Q359" s="42"/>
      <c r="R359" s="42"/>
      <c r="S359" s="42"/>
      <c r="T359" s="42"/>
      <c r="U359" s="42"/>
      <c r="V359" s="42"/>
      <c r="W359" s="42"/>
      <c r="X359" s="42"/>
      <c r="Y359" s="42"/>
      <c r="Z359" s="42"/>
      <c r="AA359" s="42"/>
      <c r="AB359" s="42"/>
      <c r="AC359" s="42"/>
      <c r="AD359" s="42"/>
      <c r="AE359" s="42"/>
      <c r="AF359" s="42"/>
      <c r="AG359" s="42"/>
      <c r="AH359" s="42"/>
      <c r="AI359" s="42"/>
      <c r="AJ359" s="42"/>
      <c r="AK359" s="42"/>
      <c r="AL359" s="42"/>
      <c r="AM359" s="42"/>
      <c r="AN359" s="42"/>
    </row>
    <row r="360" spans="16:40" ht="19.5" customHeight="1">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2"/>
      <c r="AM360" s="42"/>
      <c r="AN360" s="42"/>
    </row>
    <row r="361" spans="16:40" ht="19.5" customHeight="1">
      <c r="P361" s="42"/>
      <c r="Q361" s="42"/>
      <c r="R361" s="42"/>
      <c r="S361" s="42"/>
      <c r="T361" s="42"/>
      <c r="U361" s="42"/>
      <c r="V361" s="42"/>
      <c r="W361" s="42"/>
      <c r="X361" s="42"/>
      <c r="Y361" s="42"/>
      <c r="Z361" s="42"/>
      <c r="AA361" s="42"/>
      <c r="AB361" s="42"/>
      <c r="AC361" s="42"/>
      <c r="AD361" s="42"/>
      <c r="AE361" s="42"/>
      <c r="AF361" s="42"/>
      <c r="AG361" s="42"/>
      <c r="AH361" s="42"/>
      <c r="AI361" s="42"/>
      <c r="AJ361" s="42"/>
      <c r="AK361" s="42"/>
      <c r="AL361" s="42"/>
      <c r="AM361" s="42"/>
      <c r="AN361" s="42"/>
    </row>
    <row r="362" spans="16:40" ht="19.5" customHeight="1">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2"/>
      <c r="AM362" s="42"/>
      <c r="AN362" s="42"/>
    </row>
    <row r="363" spans="16:40" ht="19.5" customHeight="1">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c r="AN363" s="42"/>
    </row>
    <row r="364" spans="16:40" ht="19.5" customHeight="1">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row>
    <row r="365" spans="16:40" ht="19.5" customHeight="1">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c r="AN365" s="42"/>
    </row>
    <row r="366" spans="16:40" ht="19.5" customHeight="1">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c r="AN366" s="42"/>
    </row>
    <row r="367" spans="16:40" ht="19.5" customHeight="1">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c r="AN367" s="42"/>
    </row>
    <row r="368" spans="16:40" ht="19.5" customHeight="1">
      <c r="P368" s="42"/>
      <c r="Q368" s="42"/>
      <c r="R368" s="42"/>
      <c r="S368" s="42"/>
      <c r="T368" s="42"/>
      <c r="U368" s="42"/>
      <c r="V368" s="42"/>
      <c r="W368" s="42"/>
      <c r="X368" s="42"/>
      <c r="Y368" s="42"/>
      <c r="Z368" s="42"/>
      <c r="AA368" s="42"/>
      <c r="AB368" s="42"/>
      <c r="AC368" s="42"/>
      <c r="AD368" s="42"/>
      <c r="AE368" s="42"/>
      <c r="AF368" s="42"/>
      <c r="AG368" s="42"/>
      <c r="AH368" s="42"/>
      <c r="AI368" s="42"/>
      <c r="AJ368" s="42"/>
      <c r="AK368" s="42"/>
      <c r="AL368" s="42"/>
      <c r="AM368" s="42"/>
      <c r="AN368" s="42"/>
    </row>
    <row r="369" spans="16:40" ht="19.5" customHeight="1">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c r="AN369" s="42"/>
    </row>
    <row r="370" spans="16:40" ht="19.5" customHeight="1">
      <c r="P370" s="42"/>
      <c r="Q370" s="42"/>
      <c r="R370" s="42"/>
      <c r="S370" s="42"/>
      <c r="T370" s="42"/>
      <c r="U370" s="42"/>
      <c r="V370" s="42"/>
      <c r="W370" s="42"/>
      <c r="X370" s="42"/>
      <c r="Y370" s="42"/>
      <c r="Z370" s="42"/>
      <c r="AA370" s="42"/>
      <c r="AB370" s="42"/>
      <c r="AC370" s="42"/>
      <c r="AD370" s="42"/>
      <c r="AE370" s="42"/>
      <c r="AF370" s="42"/>
      <c r="AG370" s="42"/>
      <c r="AH370" s="42"/>
      <c r="AI370" s="42"/>
      <c r="AJ370" s="42"/>
      <c r="AK370" s="42"/>
      <c r="AL370" s="42"/>
      <c r="AM370" s="42"/>
      <c r="AN370" s="42"/>
    </row>
    <row r="371" spans="16:40" ht="19.5" customHeight="1">
      <c r="P371" s="42"/>
      <c r="Q371" s="42"/>
      <c r="R371" s="42"/>
      <c r="S371" s="42"/>
      <c r="T371" s="42"/>
      <c r="U371" s="42"/>
      <c r="V371" s="42"/>
      <c r="W371" s="42"/>
      <c r="X371" s="42"/>
      <c r="Y371" s="42"/>
      <c r="Z371" s="42"/>
      <c r="AA371" s="42"/>
      <c r="AB371" s="42"/>
      <c r="AC371" s="42"/>
      <c r="AD371" s="42"/>
      <c r="AE371" s="42"/>
      <c r="AF371" s="42"/>
      <c r="AG371" s="42"/>
      <c r="AH371" s="42"/>
      <c r="AI371" s="42"/>
      <c r="AJ371" s="42"/>
      <c r="AK371" s="42"/>
      <c r="AL371" s="42"/>
      <c r="AM371" s="42"/>
      <c r="AN371" s="42"/>
    </row>
    <row r="372" spans="16:40" ht="19.5" customHeight="1">
      <c r="P372" s="42"/>
      <c r="Q372" s="42"/>
      <c r="R372" s="42"/>
      <c r="S372" s="42"/>
      <c r="T372" s="42"/>
      <c r="U372" s="42"/>
      <c r="V372" s="42"/>
      <c r="W372" s="42"/>
      <c r="X372" s="42"/>
      <c r="Y372" s="42"/>
      <c r="Z372" s="42"/>
      <c r="AA372" s="42"/>
      <c r="AB372" s="42"/>
      <c r="AC372" s="42"/>
      <c r="AD372" s="42"/>
      <c r="AE372" s="42"/>
      <c r="AF372" s="42"/>
      <c r="AG372" s="42"/>
      <c r="AH372" s="42"/>
      <c r="AI372" s="42"/>
      <c r="AJ372" s="42"/>
      <c r="AK372" s="42"/>
      <c r="AL372" s="42"/>
      <c r="AM372" s="42"/>
      <c r="AN372" s="42"/>
    </row>
    <row r="373" spans="16:40" ht="19.5" customHeight="1">
      <c r="P373" s="42"/>
      <c r="Q373" s="42"/>
      <c r="R373" s="42"/>
      <c r="S373" s="42"/>
      <c r="T373" s="42"/>
      <c r="U373" s="42"/>
      <c r="V373" s="42"/>
      <c r="W373" s="42"/>
      <c r="X373" s="42"/>
      <c r="Y373" s="42"/>
      <c r="Z373" s="42"/>
      <c r="AA373" s="42"/>
      <c r="AB373" s="42"/>
      <c r="AC373" s="42"/>
      <c r="AD373" s="42"/>
      <c r="AE373" s="42"/>
      <c r="AF373" s="42"/>
      <c r="AG373" s="42"/>
      <c r="AH373" s="42"/>
      <c r="AI373" s="42"/>
      <c r="AJ373" s="42"/>
      <c r="AK373" s="42"/>
      <c r="AL373" s="42"/>
      <c r="AM373" s="42"/>
      <c r="AN373" s="42"/>
    </row>
    <row r="374" spans="16:40" ht="19.5" customHeight="1">
      <c r="P374" s="42"/>
      <c r="Q374" s="42"/>
      <c r="R374" s="42"/>
      <c r="S374" s="42"/>
      <c r="T374" s="42"/>
      <c r="U374" s="42"/>
      <c r="V374" s="42"/>
      <c r="W374" s="42"/>
      <c r="X374" s="42"/>
      <c r="Y374" s="42"/>
      <c r="Z374" s="42"/>
      <c r="AA374" s="42"/>
      <c r="AB374" s="42"/>
      <c r="AC374" s="42"/>
      <c r="AD374" s="42"/>
      <c r="AE374" s="42"/>
      <c r="AF374" s="42"/>
      <c r="AG374" s="42"/>
      <c r="AH374" s="42"/>
      <c r="AI374" s="42"/>
      <c r="AJ374" s="42"/>
      <c r="AK374" s="42"/>
      <c r="AL374" s="42"/>
      <c r="AM374" s="42"/>
      <c r="AN374" s="42"/>
    </row>
    <row r="375" spans="16:40" ht="19.5" customHeight="1">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row>
    <row r="376" spans="16:40" ht="19.5" customHeight="1">
      <c r="P376" s="42"/>
      <c r="Q376" s="42"/>
      <c r="R376" s="42"/>
      <c r="S376" s="42"/>
      <c r="T376" s="42"/>
      <c r="U376" s="42"/>
      <c r="V376" s="42"/>
      <c r="W376" s="42"/>
      <c r="X376" s="42"/>
      <c r="Y376" s="42"/>
      <c r="Z376" s="42"/>
      <c r="AA376" s="42"/>
      <c r="AB376" s="42"/>
      <c r="AC376" s="42"/>
      <c r="AD376" s="42"/>
      <c r="AE376" s="42"/>
      <c r="AF376" s="42"/>
      <c r="AG376" s="42"/>
      <c r="AH376" s="42"/>
      <c r="AI376" s="42"/>
      <c r="AJ376" s="42"/>
      <c r="AK376" s="42"/>
      <c r="AL376" s="42"/>
      <c r="AM376" s="42"/>
      <c r="AN376" s="42"/>
    </row>
    <row r="377" spans="16:40" ht="19.5" customHeight="1">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row>
    <row r="378" spans="16:40" ht="19.5" customHeight="1">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row>
    <row r="379" spans="16:40" ht="19.5" customHeight="1">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row>
    <row r="380" spans="16:40" ht="19.5" customHeight="1">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row>
    <row r="381" spans="16:40" ht="19.5" customHeight="1">
      <c r="P381" s="42"/>
      <c r="Q381" s="42"/>
      <c r="R381" s="42"/>
      <c r="S381" s="42"/>
      <c r="T381" s="42"/>
      <c r="U381" s="42"/>
      <c r="V381" s="42"/>
      <c r="W381" s="42"/>
      <c r="X381" s="42"/>
      <c r="Y381" s="42"/>
      <c r="Z381" s="42"/>
      <c r="AA381" s="42"/>
      <c r="AB381" s="42"/>
      <c r="AC381" s="42"/>
      <c r="AD381" s="42"/>
      <c r="AE381" s="42"/>
      <c r="AF381" s="42"/>
      <c r="AG381" s="42"/>
      <c r="AH381" s="42"/>
      <c r="AI381" s="42"/>
      <c r="AJ381" s="42"/>
      <c r="AK381" s="42"/>
      <c r="AL381" s="42"/>
      <c r="AM381" s="42"/>
      <c r="AN381" s="42"/>
    </row>
    <row r="382" spans="16:40" ht="19.5" customHeight="1">
      <c r="P382" s="42"/>
      <c r="Q382" s="42"/>
      <c r="R382" s="42"/>
      <c r="S382" s="42"/>
      <c r="T382" s="42"/>
      <c r="U382" s="42"/>
      <c r="V382" s="42"/>
      <c r="W382" s="42"/>
      <c r="X382" s="42"/>
      <c r="Y382" s="42"/>
      <c r="Z382" s="42"/>
      <c r="AA382" s="42"/>
      <c r="AB382" s="42"/>
      <c r="AC382" s="42"/>
      <c r="AD382" s="42"/>
      <c r="AE382" s="42"/>
      <c r="AF382" s="42"/>
      <c r="AG382" s="42"/>
      <c r="AH382" s="42"/>
      <c r="AI382" s="42"/>
      <c r="AJ382" s="42"/>
      <c r="AK382" s="42"/>
      <c r="AL382" s="42"/>
      <c r="AM382" s="42"/>
      <c r="AN382" s="42"/>
    </row>
    <row r="383" spans="16:40" ht="19.5" customHeight="1">
      <c r="P383" s="42"/>
      <c r="Q383" s="42"/>
      <c r="R383" s="42"/>
      <c r="S383" s="42"/>
      <c r="T383" s="42"/>
      <c r="U383" s="42"/>
      <c r="V383" s="42"/>
      <c r="W383" s="42"/>
      <c r="X383" s="42"/>
      <c r="Y383" s="42"/>
      <c r="Z383" s="42"/>
      <c r="AA383" s="42"/>
      <c r="AB383" s="42"/>
      <c r="AC383" s="42"/>
      <c r="AD383" s="42"/>
      <c r="AE383" s="42"/>
      <c r="AF383" s="42"/>
      <c r="AG383" s="42"/>
      <c r="AH383" s="42"/>
      <c r="AI383" s="42"/>
      <c r="AJ383" s="42"/>
      <c r="AK383" s="42"/>
      <c r="AL383" s="42"/>
      <c r="AM383" s="42"/>
      <c r="AN383" s="42"/>
    </row>
    <row r="384" spans="16:40" ht="19.5" customHeight="1">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row>
    <row r="385" spans="16:40" ht="19.5" customHeight="1">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row>
    <row r="386" spans="16:40" ht="19.5" customHeight="1">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row>
    <row r="387" spans="16:40" ht="19.5" customHeight="1">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row>
    <row r="388" spans="16:40" ht="19.5" customHeight="1">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row>
    <row r="389" spans="16:40" ht="19.5" customHeight="1">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row>
    <row r="390" spans="16:40" ht="19.5" customHeight="1">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row>
    <row r="391" spans="16:40" ht="19.5" customHeight="1">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row>
    <row r="392" spans="16:40" ht="19.5" customHeight="1">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row>
    <row r="393" spans="16:40" ht="19.5" customHeight="1">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row>
    <row r="394" spans="16:40" ht="19.5" customHeight="1">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row>
    <row r="395" spans="16:40" ht="19.5" customHeight="1">
      <c r="P395" s="42"/>
      <c r="Q395" s="42"/>
      <c r="R395" s="42"/>
      <c r="S395" s="42"/>
      <c r="T395" s="42"/>
      <c r="U395" s="42"/>
      <c r="V395" s="42"/>
      <c r="W395" s="42"/>
      <c r="X395" s="42"/>
      <c r="Y395" s="42"/>
      <c r="Z395" s="42"/>
      <c r="AA395" s="42"/>
      <c r="AB395" s="42"/>
      <c r="AC395" s="42"/>
      <c r="AD395" s="42"/>
      <c r="AE395" s="42"/>
      <c r="AF395" s="42"/>
      <c r="AG395" s="42"/>
      <c r="AH395" s="42"/>
      <c r="AI395" s="42"/>
      <c r="AJ395" s="42"/>
      <c r="AK395" s="42"/>
      <c r="AL395" s="42"/>
      <c r="AM395" s="42"/>
      <c r="AN395" s="42"/>
    </row>
    <row r="396" spans="16:40" ht="19.5" customHeight="1">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row>
    <row r="397" spans="16:40" ht="19.5" customHeight="1">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row>
    <row r="398" spans="16:40" ht="19.5" customHeight="1">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row>
    <row r="399" spans="16:40" ht="19.5" customHeight="1">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row>
    <row r="400" spans="16:40" ht="19.5" customHeight="1">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row>
    <row r="401" spans="16:40" ht="19.5" customHeight="1">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row>
    <row r="402" spans="16:40" ht="19.5" customHeight="1">
      <c r="P402" s="42"/>
      <c r="Q402" s="42"/>
      <c r="R402" s="42"/>
      <c r="S402" s="42"/>
      <c r="T402" s="42"/>
      <c r="U402" s="42"/>
      <c r="V402" s="42"/>
      <c r="W402" s="42"/>
      <c r="X402" s="42"/>
      <c r="Y402" s="42"/>
      <c r="Z402" s="42"/>
      <c r="AA402" s="42"/>
      <c r="AB402" s="42"/>
      <c r="AC402" s="42"/>
      <c r="AD402" s="42"/>
      <c r="AE402" s="42"/>
      <c r="AF402" s="42"/>
      <c r="AG402" s="42"/>
      <c r="AH402" s="42"/>
      <c r="AI402" s="42"/>
      <c r="AJ402" s="42"/>
      <c r="AK402" s="42"/>
      <c r="AL402" s="42"/>
      <c r="AM402" s="42"/>
      <c r="AN402" s="42"/>
    </row>
    <row r="403" spans="16:40" ht="19.5" customHeight="1">
      <c r="P403" s="42"/>
      <c r="Q403" s="42"/>
      <c r="R403" s="42"/>
      <c r="S403" s="42"/>
      <c r="T403" s="42"/>
      <c r="U403" s="42"/>
      <c r="V403" s="42"/>
      <c r="W403" s="42"/>
      <c r="X403" s="42"/>
      <c r="Y403" s="42"/>
      <c r="Z403" s="42"/>
      <c r="AA403" s="42"/>
      <c r="AB403" s="42"/>
      <c r="AC403" s="42"/>
      <c r="AD403" s="42"/>
      <c r="AE403" s="42"/>
      <c r="AF403" s="42"/>
      <c r="AG403" s="42"/>
      <c r="AH403" s="42"/>
      <c r="AI403" s="42"/>
      <c r="AJ403" s="42"/>
      <c r="AK403" s="42"/>
      <c r="AL403" s="42"/>
      <c r="AM403" s="42"/>
      <c r="AN403" s="42"/>
    </row>
    <row r="404" spans="16:40" ht="19.5" customHeight="1">
      <c r="P404" s="42"/>
      <c r="Q404" s="42"/>
      <c r="R404" s="42"/>
      <c r="S404" s="42"/>
      <c r="T404" s="42"/>
      <c r="U404" s="42"/>
      <c r="V404" s="42"/>
      <c r="W404" s="42"/>
      <c r="X404" s="42"/>
      <c r="Y404" s="42"/>
      <c r="Z404" s="42"/>
      <c r="AA404" s="42"/>
      <c r="AB404" s="42"/>
      <c r="AC404" s="42"/>
      <c r="AD404" s="42"/>
      <c r="AE404" s="42"/>
      <c r="AF404" s="42"/>
      <c r="AG404" s="42"/>
      <c r="AH404" s="42"/>
      <c r="AI404" s="42"/>
      <c r="AJ404" s="42"/>
      <c r="AK404" s="42"/>
      <c r="AL404" s="42"/>
      <c r="AM404" s="42"/>
      <c r="AN404" s="42"/>
    </row>
    <row r="405" spans="16:40" ht="19.5" customHeight="1">
      <c r="P405" s="42"/>
      <c r="Q405" s="42"/>
      <c r="R405" s="42"/>
      <c r="S405" s="42"/>
      <c r="T405" s="42"/>
      <c r="U405" s="42"/>
      <c r="V405" s="42"/>
      <c r="W405" s="42"/>
      <c r="X405" s="42"/>
      <c r="Y405" s="42"/>
      <c r="Z405" s="42"/>
      <c r="AA405" s="42"/>
      <c r="AB405" s="42"/>
      <c r="AC405" s="42"/>
      <c r="AD405" s="42"/>
      <c r="AE405" s="42"/>
      <c r="AF405" s="42"/>
      <c r="AG405" s="42"/>
      <c r="AH405" s="42"/>
      <c r="AI405" s="42"/>
      <c r="AJ405" s="42"/>
      <c r="AK405" s="42"/>
      <c r="AL405" s="42"/>
      <c r="AM405" s="42"/>
      <c r="AN405" s="42"/>
    </row>
    <row r="406" spans="16:40" ht="19.5" customHeight="1">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row>
    <row r="407" spans="16:40" ht="19.5" customHeight="1">
      <c r="P407" s="42"/>
      <c r="Q407" s="42"/>
      <c r="R407" s="42"/>
      <c r="S407" s="42"/>
      <c r="T407" s="42"/>
      <c r="U407" s="42"/>
      <c r="V407" s="42"/>
      <c r="W407" s="42"/>
      <c r="X407" s="42"/>
      <c r="Y407" s="42"/>
      <c r="Z407" s="42"/>
      <c r="AA407" s="42"/>
      <c r="AB407" s="42"/>
      <c r="AC407" s="42"/>
      <c r="AD407" s="42"/>
      <c r="AE407" s="42"/>
      <c r="AF407" s="42"/>
      <c r="AG407" s="42"/>
      <c r="AH407" s="42"/>
      <c r="AI407" s="42"/>
      <c r="AJ407" s="42"/>
      <c r="AK407" s="42"/>
      <c r="AL407" s="42"/>
      <c r="AM407" s="42"/>
      <c r="AN407" s="42"/>
    </row>
    <row r="408" spans="16:40" ht="19.5" customHeight="1">
      <c r="P408" s="42"/>
      <c r="Q408" s="42"/>
      <c r="R408" s="42"/>
      <c r="S408" s="42"/>
      <c r="T408" s="42"/>
      <c r="U408" s="42"/>
      <c r="V408" s="42"/>
      <c r="W408" s="42"/>
      <c r="X408" s="42"/>
      <c r="Y408" s="42"/>
      <c r="Z408" s="42"/>
      <c r="AA408" s="42"/>
      <c r="AB408" s="42"/>
      <c r="AC408" s="42"/>
      <c r="AD408" s="42"/>
      <c r="AE408" s="42"/>
      <c r="AF408" s="42"/>
      <c r="AG408" s="42"/>
      <c r="AH408" s="42"/>
      <c r="AI408" s="42"/>
      <c r="AJ408" s="42"/>
      <c r="AK408" s="42"/>
      <c r="AL408" s="42"/>
      <c r="AM408" s="42"/>
      <c r="AN408" s="42"/>
    </row>
    <row r="409" spans="16:40" ht="19.5" customHeight="1">
      <c r="P409" s="42"/>
      <c r="Q409" s="42"/>
      <c r="R409" s="42"/>
      <c r="S409" s="42"/>
      <c r="T409" s="42"/>
      <c r="U409" s="42"/>
      <c r="V409" s="42"/>
      <c r="W409" s="42"/>
      <c r="X409" s="42"/>
      <c r="Y409" s="42"/>
      <c r="Z409" s="42"/>
      <c r="AA409" s="42"/>
      <c r="AB409" s="42"/>
      <c r="AC409" s="42"/>
      <c r="AD409" s="42"/>
      <c r="AE409" s="42"/>
      <c r="AF409" s="42"/>
      <c r="AG409" s="42"/>
      <c r="AH409" s="42"/>
      <c r="AI409" s="42"/>
      <c r="AJ409" s="42"/>
      <c r="AK409" s="42"/>
      <c r="AL409" s="42"/>
      <c r="AM409" s="42"/>
      <c r="AN409" s="42"/>
    </row>
    <row r="410" spans="16:40" ht="19.5" customHeight="1">
      <c r="P410" s="42"/>
      <c r="Q410" s="42"/>
      <c r="R410" s="42"/>
      <c r="S410" s="42"/>
      <c r="T410" s="42"/>
      <c r="U410" s="42"/>
      <c r="V410" s="42"/>
      <c r="W410" s="42"/>
      <c r="X410" s="42"/>
      <c r="Y410" s="42"/>
      <c r="Z410" s="42"/>
      <c r="AA410" s="42"/>
      <c r="AB410" s="42"/>
      <c r="AC410" s="42"/>
      <c r="AD410" s="42"/>
      <c r="AE410" s="42"/>
      <c r="AF410" s="42"/>
      <c r="AG410" s="42"/>
      <c r="AH410" s="42"/>
      <c r="AI410" s="42"/>
      <c r="AJ410" s="42"/>
      <c r="AK410" s="42"/>
      <c r="AL410" s="42"/>
      <c r="AM410" s="42"/>
      <c r="AN410" s="42"/>
    </row>
    <row r="411" spans="16:40" ht="19.5" customHeight="1">
      <c r="P411" s="42"/>
      <c r="Q411" s="42"/>
      <c r="R411" s="42"/>
      <c r="S411" s="42"/>
      <c r="T411" s="42"/>
      <c r="U411" s="42"/>
      <c r="V411" s="42"/>
      <c r="W411" s="42"/>
      <c r="X411" s="42"/>
      <c r="Y411" s="42"/>
      <c r="Z411" s="42"/>
      <c r="AA411" s="42"/>
      <c r="AB411" s="42"/>
      <c r="AC411" s="42"/>
      <c r="AD411" s="42"/>
      <c r="AE411" s="42"/>
      <c r="AF411" s="42"/>
      <c r="AG411" s="42"/>
      <c r="AH411" s="42"/>
      <c r="AI411" s="42"/>
      <c r="AJ411" s="42"/>
      <c r="AK411" s="42"/>
      <c r="AL411" s="42"/>
      <c r="AM411" s="42"/>
      <c r="AN411" s="42"/>
    </row>
    <row r="412" spans="16:40" ht="19.5" customHeight="1">
      <c r="P412" s="42"/>
      <c r="Q412" s="42"/>
      <c r="R412" s="42"/>
      <c r="S412" s="42"/>
      <c r="T412" s="42"/>
      <c r="U412" s="42"/>
      <c r="V412" s="42"/>
      <c r="W412" s="42"/>
      <c r="X412" s="42"/>
      <c r="Y412" s="42"/>
      <c r="Z412" s="42"/>
      <c r="AA412" s="42"/>
      <c r="AB412" s="42"/>
      <c r="AC412" s="42"/>
      <c r="AD412" s="42"/>
      <c r="AE412" s="42"/>
      <c r="AF412" s="42"/>
      <c r="AG412" s="42"/>
      <c r="AH412" s="42"/>
      <c r="AI412" s="42"/>
      <c r="AJ412" s="42"/>
      <c r="AK412" s="42"/>
      <c r="AL412" s="42"/>
      <c r="AM412" s="42"/>
      <c r="AN412" s="42"/>
    </row>
    <row r="413" spans="16:40" ht="19.5" customHeight="1">
      <c r="P413" s="42"/>
      <c r="Q413" s="42"/>
      <c r="R413" s="42"/>
      <c r="S413" s="42"/>
      <c r="T413" s="42"/>
      <c r="U413" s="42"/>
      <c r="V413" s="42"/>
      <c r="W413" s="42"/>
      <c r="X413" s="42"/>
      <c r="Y413" s="42"/>
      <c r="Z413" s="42"/>
      <c r="AA413" s="42"/>
      <c r="AB413" s="42"/>
      <c r="AC413" s="42"/>
      <c r="AD413" s="42"/>
      <c r="AE413" s="42"/>
      <c r="AF413" s="42"/>
      <c r="AG413" s="42"/>
      <c r="AH413" s="42"/>
      <c r="AI413" s="42"/>
      <c r="AJ413" s="42"/>
      <c r="AK413" s="42"/>
      <c r="AL413" s="42"/>
      <c r="AM413" s="42"/>
      <c r="AN413" s="42"/>
    </row>
    <row r="414" spans="16:40" ht="19.5" customHeight="1">
      <c r="P414" s="42"/>
      <c r="Q414" s="42"/>
      <c r="R414" s="42"/>
      <c r="S414" s="42"/>
      <c r="T414" s="42"/>
      <c r="U414" s="42"/>
      <c r="V414" s="42"/>
      <c r="W414" s="42"/>
      <c r="X414" s="42"/>
      <c r="Y414" s="42"/>
      <c r="Z414" s="42"/>
      <c r="AA414" s="42"/>
      <c r="AB414" s="42"/>
      <c r="AC414" s="42"/>
      <c r="AD414" s="42"/>
      <c r="AE414" s="42"/>
      <c r="AF414" s="42"/>
      <c r="AG414" s="42"/>
      <c r="AH414" s="42"/>
      <c r="AI414" s="42"/>
      <c r="AJ414" s="42"/>
      <c r="AK414" s="42"/>
      <c r="AL414" s="42"/>
      <c r="AM414" s="42"/>
      <c r="AN414" s="42"/>
    </row>
    <row r="415" spans="16:40" ht="19.5" customHeight="1">
      <c r="P415" s="42"/>
      <c r="Q415" s="42"/>
      <c r="R415" s="42"/>
      <c r="S415" s="42"/>
      <c r="T415" s="42"/>
      <c r="U415" s="42"/>
      <c r="V415" s="42"/>
      <c r="W415" s="42"/>
      <c r="X415" s="42"/>
      <c r="Y415" s="42"/>
      <c r="Z415" s="42"/>
      <c r="AA415" s="42"/>
      <c r="AB415" s="42"/>
      <c r="AC415" s="42"/>
      <c r="AD415" s="42"/>
      <c r="AE415" s="42"/>
      <c r="AF415" s="42"/>
      <c r="AG415" s="42"/>
      <c r="AH415" s="42"/>
      <c r="AI415" s="42"/>
      <c r="AJ415" s="42"/>
      <c r="AK415" s="42"/>
      <c r="AL415" s="42"/>
      <c r="AM415" s="42"/>
      <c r="AN415" s="42"/>
    </row>
    <row r="416" spans="16:40" ht="19.5" customHeight="1">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2"/>
      <c r="AM416" s="42"/>
      <c r="AN416" s="42"/>
    </row>
    <row r="417" spans="16:40" ht="19.5" customHeight="1">
      <c r="P417" s="42"/>
      <c r="Q417" s="42"/>
      <c r="R417" s="42"/>
      <c r="S417" s="42"/>
      <c r="T417" s="42"/>
      <c r="U417" s="42"/>
      <c r="V417" s="42"/>
      <c r="W417" s="42"/>
      <c r="X417" s="42"/>
      <c r="Y417" s="42"/>
      <c r="Z417" s="42"/>
      <c r="AA417" s="42"/>
      <c r="AB417" s="42"/>
      <c r="AC417" s="42"/>
      <c r="AD417" s="42"/>
      <c r="AE417" s="42"/>
      <c r="AF417" s="42"/>
      <c r="AG417" s="42"/>
      <c r="AH417" s="42"/>
      <c r="AI417" s="42"/>
      <c r="AJ417" s="42"/>
      <c r="AK417" s="42"/>
      <c r="AL417" s="42"/>
      <c r="AM417" s="42"/>
      <c r="AN417" s="42"/>
    </row>
    <row r="418" spans="16:40" ht="19.5" customHeight="1">
      <c r="P418" s="42"/>
      <c r="Q418" s="42"/>
      <c r="R418" s="42"/>
      <c r="S418" s="42"/>
      <c r="T418" s="42"/>
      <c r="U418" s="42"/>
      <c r="V418" s="42"/>
      <c r="W418" s="42"/>
      <c r="X418" s="42"/>
      <c r="Y418" s="42"/>
      <c r="Z418" s="42"/>
      <c r="AA418" s="42"/>
      <c r="AB418" s="42"/>
      <c r="AC418" s="42"/>
      <c r="AD418" s="42"/>
      <c r="AE418" s="42"/>
      <c r="AF418" s="42"/>
      <c r="AG418" s="42"/>
      <c r="AH418" s="42"/>
      <c r="AI418" s="42"/>
      <c r="AJ418" s="42"/>
      <c r="AK418" s="42"/>
      <c r="AL418" s="42"/>
      <c r="AM418" s="42"/>
      <c r="AN418" s="42"/>
    </row>
    <row r="419" spans="16:40" ht="19.5" customHeight="1">
      <c r="P419" s="42"/>
      <c r="Q419" s="42"/>
      <c r="R419" s="42"/>
      <c r="S419" s="42"/>
      <c r="T419" s="42"/>
      <c r="U419" s="42"/>
      <c r="V419" s="42"/>
      <c r="W419" s="42"/>
      <c r="X419" s="42"/>
      <c r="Y419" s="42"/>
      <c r="Z419" s="42"/>
      <c r="AA419" s="42"/>
      <c r="AB419" s="42"/>
      <c r="AC419" s="42"/>
      <c r="AD419" s="42"/>
      <c r="AE419" s="42"/>
      <c r="AF419" s="42"/>
      <c r="AG419" s="42"/>
      <c r="AH419" s="42"/>
      <c r="AI419" s="42"/>
      <c r="AJ419" s="42"/>
      <c r="AK419" s="42"/>
      <c r="AL419" s="42"/>
      <c r="AM419" s="42"/>
      <c r="AN419" s="42"/>
    </row>
    <row r="420" spans="16:40" ht="19.5" customHeight="1">
      <c r="P420" s="42"/>
      <c r="Q420" s="42"/>
      <c r="R420" s="42"/>
      <c r="S420" s="42"/>
      <c r="T420" s="42"/>
      <c r="U420" s="42"/>
      <c r="V420" s="42"/>
      <c r="W420" s="42"/>
      <c r="X420" s="42"/>
      <c r="Y420" s="42"/>
      <c r="Z420" s="42"/>
      <c r="AA420" s="42"/>
      <c r="AB420" s="42"/>
      <c r="AC420" s="42"/>
      <c r="AD420" s="42"/>
      <c r="AE420" s="42"/>
      <c r="AF420" s="42"/>
      <c r="AG420" s="42"/>
      <c r="AH420" s="42"/>
      <c r="AI420" s="42"/>
      <c r="AJ420" s="42"/>
      <c r="AK420" s="42"/>
      <c r="AL420" s="42"/>
      <c r="AM420" s="42"/>
      <c r="AN420" s="42"/>
    </row>
    <row r="421" spans="16:40" ht="19.5" customHeight="1">
      <c r="P421" s="42"/>
      <c r="Q421" s="42"/>
      <c r="R421" s="42"/>
      <c r="S421" s="42"/>
      <c r="T421" s="42"/>
      <c r="U421" s="42"/>
      <c r="V421" s="42"/>
      <c r="W421" s="42"/>
      <c r="X421" s="42"/>
      <c r="Y421" s="42"/>
      <c r="Z421" s="42"/>
      <c r="AA421" s="42"/>
      <c r="AB421" s="42"/>
      <c r="AC421" s="42"/>
      <c r="AD421" s="42"/>
      <c r="AE421" s="42"/>
      <c r="AF421" s="42"/>
      <c r="AG421" s="42"/>
      <c r="AH421" s="42"/>
      <c r="AI421" s="42"/>
      <c r="AJ421" s="42"/>
      <c r="AK421" s="42"/>
      <c r="AL421" s="42"/>
      <c r="AM421" s="42"/>
      <c r="AN421" s="42"/>
    </row>
    <row r="422" spans="16:40" ht="19.5" customHeight="1">
      <c r="P422" s="42"/>
      <c r="Q422" s="42"/>
      <c r="R422" s="42"/>
      <c r="S422" s="42"/>
      <c r="T422" s="42"/>
      <c r="U422" s="42"/>
      <c r="V422" s="42"/>
      <c r="W422" s="42"/>
      <c r="X422" s="42"/>
      <c r="Y422" s="42"/>
      <c r="Z422" s="42"/>
      <c r="AA422" s="42"/>
      <c r="AB422" s="42"/>
      <c r="AC422" s="42"/>
      <c r="AD422" s="42"/>
      <c r="AE422" s="42"/>
      <c r="AF422" s="42"/>
      <c r="AG422" s="42"/>
      <c r="AH422" s="42"/>
      <c r="AI422" s="42"/>
      <c r="AJ422" s="42"/>
      <c r="AK422" s="42"/>
      <c r="AL422" s="42"/>
      <c r="AM422" s="42"/>
      <c r="AN422" s="42"/>
    </row>
    <row r="423" spans="16:40" ht="19.5" customHeight="1">
      <c r="P423" s="42"/>
      <c r="Q423" s="42"/>
      <c r="R423" s="42"/>
      <c r="S423" s="42"/>
      <c r="T423" s="42"/>
      <c r="U423" s="42"/>
      <c r="V423" s="42"/>
      <c r="W423" s="42"/>
      <c r="X423" s="42"/>
      <c r="Y423" s="42"/>
      <c r="Z423" s="42"/>
      <c r="AA423" s="42"/>
      <c r="AB423" s="42"/>
      <c r="AC423" s="42"/>
      <c r="AD423" s="42"/>
      <c r="AE423" s="42"/>
      <c r="AF423" s="42"/>
      <c r="AG423" s="42"/>
      <c r="AH423" s="42"/>
      <c r="AI423" s="42"/>
      <c r="AJ423" s="42"/>
      <c r="AK423" s="42"/>
      <c r="AL423" s="42"/>
      <c r="AM423" s="42"/>
      <c r="AN423" s="42"/>
    </row>
    <row r="424" spans="16:40" ht="19.5" customHeight="1">
      <c r="P424" s="42"/>
      <c r="Q424" s="42"/>
      <c r="R424" s="42"/>
      <c r="S424" s="42"/>
      <c r="T424" s="42"/>
      <c r="U424" s="42"/>
      <c r="V424" s="42"/>
      <c r="W424" s="42"/>
      <c r="X424" s="42"/>
      <c r="Y424" s="42"/>
      <c r="Z424" s="42"/>
      <c r="AA424" s="42"/>
      <c r="AB424" s="42"/>
      <c r="AC424" s="42"/>
      <c r="AD424" s="42"/>
      <c r="AE424" s="42"/>
      <c r="AF424" s="42"/>
      <c r="AG424" s="42"/>
      <c r="AH424" s="42"/>
      <c r="AI424" s="42"/>
      <c r="AJ424" s="42"/>
      <c r="AK424" s="42"/>
      <c r="AL424" s="42"/>
      <c r="AM424" s="42"/>
      <c r="AN424" s="42"/>
    </row>
    <row r="425" spans="16:40" ht="19.5" customHeight="1">
      <c r="P425" s="42"/>
      <c r="Q425" s="42"/>
      <c r="R425" s="42"/>
      <c r="S425" s="42"/>
      <c r="T425" s="42"/>
      <c r="U425" s="42"/>
      <c r="V425" s="42"/>
      <c r="W425" s="42"/>
      <c r="X425" s="42"/>
      <c r="Y425" s="42"/>
      <c r="Z425" s="42"/>
      <c r="AA425" s="42"/>
      <c r="AB425" s="42"/>
      <c r="AC425" s="42"/>
      <c r="AD425" s="42"/>
      <c r="AE425" s="42"/>
      <c r="AF425" s="42"/>
      <c r="AG425" s="42"/>
      <c r="AH425" s="42"/>
      <c r="AI425" s="42"/>
      <c r="AJ425" s="42"/>
      <c r="AK425" s="42"/>
      <c r="AL425" s="42"/>
      <c r="AM425" s="42"/>
      <c r="AN425" s="42"/>
    </row>
    <row r="426" spans="16:40" ht="19.5" customHeight="1">
      <c r="P426" s="42"/>
      <c r="Q426" s="42"/>
      <c r="R426" s="42"/>
      <c r="S426" s="42"/>
      <c r="T426" s="42"/>
      <c r="U426" s="42"/>
      <c r="V426" s="42"/>
      <c r="W426" s="42"/>
      <c r="X426" s="42"/>
      <c r="Y426" s="42"/>
      <c r="Z426" s="42"/>
      <c r="AA426" s="42"/>
      <c r="AB426" s="42"/>
      <c r="AC426" s="42"/>
      <c r="AD426" s="42"/>
      <c r="AE426" s="42"/>
      <c r="AF426" s="42"/>
      <c r="AG426" s="42"/>
      <c r="AH426" s="42"/>
      <c r="AI426" s="42"/>
      <c r="AJ426" s="42"/>
      <c r="AK426" s="42"/>
      <c r="AL426" s="42"/>
      <c r="AM426" s="42"/>
      <c r="AN426" s="42"/>
    </row>
    <row r="427" spans="16:40" ht="19.5" customHeight="1">
      <c r="P427" s="42"/>
      <c r="Q427" s="42"/>
      <c r="R427" s="42"/>
      <c r="S427" s="42"/>
      <c r="T427" s="42"/>
      <c r="U427" s="42"/>
      <c r="V427" s="42"/>
      <c r="W427" s="42"/>
      <c r="X427" s="42"/>
      <c r="Y427" s="42"/>
      <c r="Z427" s="42"/>
      <c r="AA427" s="42"/>
      <c r="AB427" s="42"/>
      <c r="AC427" s="42"/>
      <c r="AD427" s="42"/>
      <c r="AE427" s="42"/>
      <c r="AF427" s="42"/>
      <c r="AG427" s="42"/>
      <c r="AH427" s="42"/>
      <c r="AI427" s="42"/>
      <c r="AJ427" s="42"/>
      <c r="AK427" s="42"/>
      <c r="AL427" s="42"/>
      <c r="AM427" s="42"/>
      <c r="AN427" s="42"/>
    </row>
    <row r="428" spans="16:40" ht="19.5" customHeight="1">
      <c r="P428" s="42"/>
      <c r="Q428" s="42"/>
      <c r="R428" s="42"/>
      <c r="S428" s="42"/>
      <c r="T428" s="42"/>
      <c r="U428" s="42"/>
      <c r="V428" s="42"/>
      <c r="W428" s="42"/>
      <c r="X428" s="42"/>
      <c r="Y428" s="42"/>
      <c r="Z428" s="42"/>
      <c r="AA428" s="42"/>
      <c r="AB428" s="42"/>
      <c r="AC428" s="42"/>
      <c r="AD428" s="42"/>
      <c r="AE428" s="42"/>
      <c r="AF428" s="42"/>
      <c r="AG428" s="42"/>
      <c r="AH428" s="42"/>
      <c r="AI428" s="42"/>
      <c r="AJ428" s="42"/>
      <c r="AK428" s="42"/>
      <c r="AL428" s="42"/>
      <c r="AM428" s="42"/>
      <c r="AN428" s="42"/>
    </row>
    <row r="429" spans="16:40" ht="19.5" customHeight="1">
      <c r="P429" s="42"/>
      <c r="Q429" s="42"/>
      <c r="R429" s="42"/>
      <c r="S429" s="42"/>
      <c r="T429" s="42"/>
      <c r="U429" s="42"/>
      <c r="V429" s="42"/>
      <c r="W429" s="42"/>
      <c r="X429" s="42"/>
      <c r="Y429" s="42"/>
      <c r="Z429" s="42"/>
      <c r="AA429" s="42"/>
      <c r="AB429" s="42"/>
      <c r="AC429" s="42"/>
      <c r="AD429" s="42"/>
      <c r="AE429" s="42"/>
      <c r="AF429" s="42"/>
      <c r="AG429" s="42"/>
      <c r="AH429" s="42"/>
      <c r="AI429" s="42"/>
      <c r="AJ429" s="42"/>
      <c r="AK429" s="42"/>
      <c r="AL429" s="42"/>
      <c r="AM429" s="42"/>
      <c r="AN429" s="42"/>
    </row>
    <row r="430" spans="16:40" ht="19.5" customHeight="1">
      <c r="P430" s="42"/>
      <c r="Q430" s="42"/>
      <c r="R430" s="42"/>
      <c r="S430" s="42"/>
      <c r="T430" s="42"/>
      <c r="U430" s="42"/>
      <c r="V430" s="42"/>
      <c r="W430" s="42"/>
      <c r="X430" s="42"/>
      <c r="Y430" s="42"/>
      <c r="Z430" s="42"/>
      <c r="AA430" s="42"/>
      <c r="AB430" s="42"/>
      <c r="AC430" s="42"/>
      <c r="AD430" s="42"/>
      <c r="AE430" s="42"/>
      <c r="AF430" s="42"/>
      <c r="AG430" s="42"/>
      <c r="AH430" s="42"/>
      <c r="AI430" s="42"/>
      <c r="AJ430" s="42"/>
      <c r="AK430" s="42"/>
      <c r="AL430" s="42"/>
      <c r="AM430" s="42"/>
      <c r="AN430" s="42"/>
    </row>
    <row r="431" spans="16:40" ht="19.5" customHeight="1">
      <c r="P431" s="42"/>
      <c r="Q431" s="42"/>
      <c r="R431" s="42"/>
      <c r="S431" s="42"/>
      <c r="T431" s="42"/>
      <c r="U431" s="42"/>
      <c r="V431" s="42"/>
      <c r="W431" s="42"/>
      <c r="X431" s="42"/>
      <c r="Y431" s="42"/>
      <c r="Z431" s="42"/>
      <c r="AA431" s="42"/>
      <c r="AB431" s="42"/>
      <c r="AC431" s="42"/>
      <c r="AD431" s="42"/>
      <c r="AE431" s="42"/>
      <c r="AF431" s="42"/>
      <c r="AG431" s="42"/>
      <c r="AH431" s="42"/>
      <c r="AI431" s="42"/>
      <c r="AJ431" s="42"/>
      <c r="AK431" s="42"/>
      <c r="AL431" s="42"/>
      <c r="AM431" s="42"/>
      <c r="AN431" s="42"/>
    </row>
    <row r="432" spans="16:40" ht="19.5" customHeight="1">
      <c r="P432" s="42"/>
      <c r="Q432" s="42"/>
      <c r="R432" s="42"/>
      <c r="S432" s="42"/>
      <c r="T432" s="42"/>
      <c r="U432" s="42"/>
      <c r="V432" s="42"/>
      <c r="W432" s="42"/>
      <c r="X432" s="42"/>
      <c r="Y432" s="42"/>
      <c r="Z432" s="42"/>
      <c r="AA432" s="42"/>
      <c r="AB432" s="42"/>
      <c r="AC432" s="42"/>
      <c r="AD432" s="42"/>
      <c r="AE432" s="42"/>
      <c r="AF432" s="42"/>
      <c r="AG432" s="42"/>
      <c r="AH432" s="42"/>
      <c r="AI432" s="42"/>
      <c r="AJ432" s="42"/>
      <c r="AK432" s="42"/>
      <c r="AL432" s="42"/>
      <c r="AM432" s="42"/>
      <c r="AN432" s="42"/>
    </row>
    <row r="433" spans="16:40" ht="19.5" customHeight="1">
      <c r="P433" s="42"/>
      <c r="Q433" s="42"/>
      <c r="R433" s="42"/>
      <c r="S433" s="42"/>
      <c r="T433" s="42"/>
      <c r="U433" s="42"/>
      <c r="V433" s="42"/>
      <c r="W433" s="42"/>
      <c r="X433" s="42"/>
      <c r="Y433" s="42"/>
      <c r="Z433" s="42"/>
      <c r="AA433" s="42"/>
      <c r="AB433" s="42"/>
      <c r="AC433" s="42"/>
      <c r="AD433" s="42"/>
      <c r="AE433" s="42"/>
      <c r="AF433" s="42"/>
      <c r="AG433" s="42"/>
      <c r="AH433" s="42"/>
      <c r="AI433" s="42"/>
      <c r="AJ433" s="42"/>
      <c r="AK433" s="42"/>
      <c r="AL433" s="42"/>
      <c r="AM433" s="42"/>
      <c r="AN433" s="42"/>
    </row>
    <row r="434" spans="16:40" ht="19.5" customHeight="1">
      <c r="P434" s="42"/>
      <c r="Q434" s="42"/>
      <c r="R434" s="42"/>
      <c r="S434" s="42"/>
      <c r="T434" s="42"/>
      <c r="U434" s="42"/>
      <c r="V434" s="42"/>
      <c r="W434" s="42"/>
      <c r="X434" s="42"/>
      <c r="Y434" s="42"/>
      <c r="Z434" s="42"/>
      <c r="AA434" s="42"/>
      <c r="AB434" s="42"/>
      <c r="AC434" s="42"/>
      <c r="AD434" s="42"/>
      <c r="AE434" s="42"/>
      <c r="AF434" s="42"/>
      <c r="AG434" s="42"/>
      <c r="AH434" s="42"/>
      <c r="AI434" s="42"/>
      <c r="AJ434" s="42"/>
      <c r="AK434" s="42"/>
      <c r="AL434" s="42"/>
      <c r="AM434" s="42"/>
      <c r="AN434" s="42"/>
    </row>
    <row r="435" spans="16:40" ht="19.5" customHeight="1">
      <c r="P435" s="42"/>
      <c r="Q435" s="42"/>
      <c r="R435" s="42"/>
      <c r="S435" s="42"/>
      <c r="T435" s="42"/>
      <c r="U435" s="42"/>
      <c r="V435" s="42"/>
      <c r="W435" s="42"/>
      <c r="X435" s="42"/>
      <c r="Y435" s="42"/>
      <c r="Z435" s="42"/>
      <c r="AA435" s="42"/>
      <c r="AB435" s="42"/>
      <c r="AC435" s="42"/>
      <c r="AD435" s="42"/>
      <c r="AE435" s="42"/>
      <c r="AF435" s="42"/>
      <c r="AG435" s="42"/>
      <c r="AH435" s="42"/>
      <c r="AI435" s="42"/>
      <c r="AJ435" s="42"/>
      <c r="AK435" s="42"/>
      <c r="AL435" s="42"/>
      <c r="AM435" s="42"/>
      <c r="AN435" s="42"/>
    </row>
    <row r="436" spans="16:40" ht="19.5" customHeight="1">
      <c r="P436" s="42"/>
      <c r="Q436" s="42"/>
      <c r="R436" s="42"/>
      <c r="S436" s="42"/>
      <c r="T436" s="42"/>
      <c r="U436" s="42"/>
      <c r="V436" s="42"/>
      <c r="W436" s="42"/>
      <c r="X436" s="42"/>
      <c r="Y436" s="42"/>
      <c r="Z436" s="42"/>
      <c r="AA436" s="42"/>
      <c r="AB436" s="42"/>
      <c r="AC436" s="42"/>
      <c r="AD436" s="42"/>
      <c r="AE436" s="42"/>
      <c r="AF436" s="42"/>
      <c r="AG436" s="42"/>
      <c r="AH436" s="42"/>
      <c r="AI436" s="42"/>
      <c r="AJ436" s="42"/>
      <c r="AK436" s="42"/>
      <c r="AL436" s="42"/>
      <c r="AM436" s="42"/>
      <c r="AN436" s="42"/>
    </row>
    <row r="437" spans="16:40" ht="19.5" customHeight="1">
      <c r="P437" s="42"/>
      <c r="Q437" s="42"/>
      <c r="R437" s="42"/>
      <c r="S437" s="42"/>
      <c r="T437" s="42"/>
      <c r="U437" s="42"/>
      <c r="V437" s="42"/>
      <c r="W437" s="42"/>
      <c r="X437" s="42"/>
      <c r="Y437" s="42"/>
      <c r="Z437" s="42"/>
      <c r="AA437" s="42"/>
      <c r="AB437" s="42"/>
      <c r="AC437" s="42"/>
      <c r="AD437" s="42"/>
      <c r="AE437" s="42"/>
      <c r="AF437" s="42"/>
      <c r="AG437" s="42"/>
      <c r="AH437" s="42"/>
      <c r="AI437" s="42"/>
      <c r="AJ437" s="42"/>
      <c r="AK437" s="42"/>
      <c r="AL437" s="42"/>
      <c r="AM437" s="42"/>
      <c r="AN437" s="42"/>
    </row>
    <row r="438" spans="16:40" ht="19.5" customHeight="1">
      <c r="P438" s="42"/>
      <c r="Q438" s="42"/>
      <c r="R438" s="42"/>
      <c r="S438" s="42"/>
      <c r="T438" s="42"/>
      <c r="U438" s="42"/>
      <c r="V438" s="42"/>
      <c r="W438" s="42"/>
      <c r="X438" s="42"/>
      <c r="Y438" s="42"/>
      <c r="Z438" s="42"/>
      <c r="AA438" s="42"/>
      <c r="AB438" s="42"/>
      <c r="AC438" s="42"/>
      <c r="AD438" s="42"/>
      <c r="AE438" s="42"/>
      <c r="AF438" s="42"/>
      <c r="AG438" s="42"/>
      <c r="AH438" s="42"/>
      <c r="AI438" s="42"/>
      <c r="AJ438" s="42"/>
      <c r="AK438" s="42"/>
      <c r="AL438" s="42"/>
      <c r="AM438" s="42"/>
      <c r="AN438" s="42"/>
    </row>
    <row r="439" spans="16:40" ht="19.5" customHeight="1">
      <c r="P439" s="42"/>
      <c r="Q439" s="42"/>
      <c r="R439" s="42"/>
      <c r="S439" s="42"/>
      <c r="T439" s="42"/>
      <c r="U439" s="42"/>
      <c r="V439" s="42"/>
      <c r="W439" s="42"/>
      <c r="X439" s="42"/>
      <c r="Y439" s="42"/>
      <c r="Z439" s="42"/>
      <c r="AA439" s="42"/>
      <c r="AB439" s="42"/>
      <c r="AC439" s="42"/>
      <c r="AD439" s="42"/>
      <c r="AE439" s="42"/>
      <c r="AF439" s="42"/>
      <c r="AG439" s="42"/>
      <c r="AH439" s="42"/>
      <c r="AI439" s="42"/>
      <c r="AJ439" s="42"/>
      <c r="AK439" s="42"/>
      <c r="AL439" s="42"/>
      <c r="AM439" s="42"/>
      <c r="AN439" s="42"/>
    </row>
    <row r="440" spans="16:40" ht="19.5" customHeight="1">
      <c r="P440" s="42"/>
      <c r="Q440" s="42"/>
      <c r="R440" s="42"/>
      <c r="S440" s="42"/>
      <c r="T440" s="42"/>
      <c r="U440" s="42"/>
      <c r="V440" s="42"/>
      <c r="W440" s="42"/>
      <c r="X440" s="42"/>
      <c r="Y440" s="42"/>
      <c r="Z440" s="42"/>
      <c r="AA440" s="42"/>
      <c r="AB440" s="42"/>
      <c r="AC440" s="42"/>
      <c r="AD440" s="42"/>
      <c r="AE440" s="42"/>
      <c r="AF440" s="42"/>
      <c r="AG440" s="42"/>
      <c r="AH440" s="42"/>
      <c r="AI440" s="42"/>
      <c r="AJ440" s="42"/>
      <c r="AK440" s="42"/>
      <c r="AL440" s="42"/>
      <c r="AM440" s="42"/>
      <c r="AN440" s="42"/>
    </row>
    <row r="441" spans="16:40" ht="19.5" customHeight="1">
      <c r="P441" s="42"/>
      <c r="Q441" s="42"/>
      <c r="R441" s="42"/>
      <c r="S441" s="42"/>
      <c r="T441" s="42"/>
      <c r="U441" s="42"/>
      <c r="V441" s="42"/>
      <c r="W441" s="42"/>
      <c r="X441" s="42"/>
      <c r="Y441" s="42"/>
      <c r="Z441" s="42"/>
      <c r="AA441" s="42"/>
      <c r="AB441" s="42"/>
      <c r="AC441" s="42"/>
      <c r="AD441" s="42"/>
      <c r="AE441" s="42"/>
      <c r="AF441" s="42"/>
      <c r="AG441" s="42"/>
      <c r="AH441" s="42"/>
      <c r="AI441" s="42"/>
      <c r="AJ441" s="42"/>
      <c r="AK441" s="42"/>
      <c r="AL441" s="42"/>
      <c r="AM441" s="42"/>
      <c r="AN441" s="42"/>
    </row>
    <row r="442" spans="16:40" ht="19.5" customHeight="1">
      <c r="P442" s="42"/>
      <c r="Q442" s="42"/>
      <c r="R442" s="42"/>
      <c r="S442" s="42"/>
      <c r="T442" s="42"/>
      <c r="U442" s="42"/>
      <c r="V442" s="42"/>
      <c r="W442" s="42"/>
      <c r="X442" s="42"/>
      <c r="Y442" s="42"/>
      <c r="Z442" s="42"/>
      <c r="AA442" s="42"/>
      <c r="AB442" s="42"/>
      <c r="AC442" s="42"/>
      <c r="AD442" s="42"/>
      <c r="AE442" s="42"/>
      <c r="AF442" s="42"/>
      <c r="AG442" s="42"/>
      <c r="AH442" s="42"/>
      <c r="AI442" s="42"/>
      <c r="AJ442" s="42"/>
      <c r="AK442" s="42"/>
      <c r="AL442" s="42"/>
      <c r="AM442" s="42"/>
      <c r="AN442" s="42"/>
    </row>
    <row r="443" spans="16:40" ht="19.5" customHeight="1">
      <c r="P443" s="42"/>
      <c r="Q443" s="42"/>
      <c r="R443" s="42"/>
      <c r="S443" s="42"/>
      <c r="T443" s="42"/>
      <c r="U443" s="42"/>
      <c r="V443" s="42"/>
      <c r="W443" s="42"/>
      <c r="X443" s="42"/>
      <c r="Y443" s="42"/>
      <c r="Z443" s="42"/>
      <c r="AA443" s="42"/>
      <c r="AB443" s="42"/>
      <c r="AC443" s="42"/>
      <c r="AD443" s="42"/>
      <c r="AE443" s="42"/>
      <c r="AF443" s="42"/>
      <c r="AG443" s="42"/>
      <c r="AH443" s="42"/>
      <c r="AI443" s="42"/>
      <c r="AJ443" s="42"/>
      <c r="AK443" s="42"/>
      <c r="AL443" s="42"/>
      <c r="AM443" s="42"/>
      <c r="AN443" s="42"/>
    </row>
    <row r="444" spans="16:40" ht="19.5" customHeight="1">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2"/>
      <c r="AM444" s="42"/>
      <c r="AN444" s="42"/>
    </row>
    <row r="445" spans="16:40" ht="19.5" customHeight="1">
      <c r="P445" s="42"/>
      <c r="Q445" s="42"/>
      <c r="R445" s="42"/>
      <c r="S445" s="42"/>
      <c r="T445" s="42"/>
      <c r="U445" s="42"/>
      <c r="V445" s="42"/>
      <c r="W445" s="42"/>
      <c r="X445" s="42"/>
      <c r="Y445" s="42"/>
      <c r="Z445" s="42"/>
      <c r="AA445" s="42"/>
      <c r="AB445" s="42"/>
      <c r="AC445" s="42"/>
      <c r="AD445" s="42"/>
      <c r="AE445" s="42"/>
      <c r="AF445" s="42"/>
      <c r="AG445" s="42"/>
      <c r="AH445" s="42"/>
      <c r="AI445" s="42"/>
      <c r="AJ445" s="42"/>
      <c r="AK445" s="42"/>
      <c r="AL445" s="42"/>
      <c r="AM445" s="42"/>
      <c r="AN445" s="42"/>
    </row>
    <row r="446" spans="16:40" ht="19.5" customHeight="1">
      <c r="P446" s="42"/>
      <c r="Q446" s="42"/>
      <c r="R446" s="42"/>
      <c r="S446" s="42"/>
      <c r="T446" s="42"/>
      <c r="U446" s="42"/>
      <c r="V446" s="42"/>
      <c r="W446" s="42"/>
      <c r="X446" s="42"/>
      <c r="Y446" s="42"/>
      <c r="Z446" s="42"/>
      <c r="AA446" s="42"/>
      <c r="AB446" s="42"/>
      <c r="AC446" s="42"/>
      <c r="AD446" s="42"/>
      <c r="AE446" s="42"/>
      <c r="AF446" s="42"/>
      <c r="AG446" s="42"/>
      <c r="AH446" s="42"/>
      <c r="AI446" s="42"/>
      <c r="AJ446" s="42"/>
      <c r="AK446" s="42"/>
      <c r="AL446" s="42"/>
      <c r="AM446" s="42"/>
      <c r="AN446" s="42"/>
    </row>
    <row r="447" spans="16:40" ht="19.5" customHeight="1">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2"/>
      <c r="AM447" s="42"/>
      <c r="AN447" s="42"/>
    </row>
    <row r="448" spans="16:40" ht="19.5" customHeight="1">
      <c r="P448" s="42"/>
      <c r="Q448" s="42"/>
      <c r="R448" s="42"/>
      <c r="S448" s="42"/>
      <c r="T448" s="42"/>
      <c r="U448" s="42"/>
      <c r="V448" s="42"/>
      <c r="W448" s="42"/>
      <c r="X448" s="42"/>
      <c r="Y448" s="42"/>
      <c r="Z448" s="42"/>
      <c r="AA448" s="42"/>
      <c r="AB448" s="42"/>
      <c r="AC448" s="42"/>
      <c r="AD448" s="42"/>
      <c r="AE448" s="42"/>
      <c r="AF448" s="42"/>
      <c r="AG448" s="42"/>
      <c r="AH448" s="42"/>
      <c r="AI448" s="42"/>
      <c r="AJ448" s="42"/>
      <c r="AK448" s="42"/>
      <c r="AL448" s="42"/>
      <c r="AM448" s="42"/>
      <c r="AN448" s="42"/>
    </row>
    <row r="449" spans="16:40" ht="19.5" customHeight="1">
      <c r="P449" s="42"/>
      <c r="Q449" s="42"/>
      <c r="R449" s="42"/>
      <c r="S449" s="42"/>
      <c r="T449" s="42"/>
      <c r="U449" s="42"/>
      <c r="V449" s="42"/>
      <c r="W449" s="42"/>
      <c r="X449" s="42"/>
      <c r="Y449" s="42"/>
      <c r="Z449" s="42"/>
      <c r="AA449" s="42"/>
      <c r="AB449" s="42"/>
      <c r="AC449" s="42"/>
      <c r="AD449" s="42"/>
      <c r="AE449" s="42"/>
      <c r="AF449" s="42"/>
      <c r="AG449" s="42"/>
      <c r="AH449" s="42"/>
      <c r="AI449" s="42"/>
      <c r="AJ449" s="42"/>
      <c r="AK449" s="42"/>
      <c r="AL449" s="42"/>
      <c r="AM449" s="42"/>
      <c r="AN449" s="42"/>
    </row>
    <row r="450" spans="16:40" ht="19.5" customHeight="1">
      <c r="P450" s="42"/>
      <c r="Q450" s="42"/>
      <c r="R450" s="42"/>
      <c r="S450" s="42"/>
      <c r="T450" s="42"/>
      <c r="U450" s="42"/>
      <c r="V450" s="42"/>
      <c r="W450" s="42"/>
      <c r="X450" s="42"/>
      <c r="Y450" s="42"/>
      <c r="Z450" s="42"/>
      <c r="AA450" s="42"/>
      <c r="AB450" s="42"/>
      <c r="AC450" s="42"/>
      <c r="AD450" s="42"/>
      <c r="AE450" s="42"/>
      <c r="AF450" s="42"/>
      <c r="AG450" s="42"/>
      <c r="AH450" s="42"/>
      <c r="AI450" s="42"/>
      <c r="AJ450" s="42"/>
      <c r="AK450" s="42"/>
      <c r="AL450" s="42"/>
      <c r="AM450" s="42"/>
      <c r="AN450" s="42"/>
    </row>
    <row r="451" spans="16:40" ht="19.5" customHeight="1">
      <c r="P451" s="42"/>
      <c r="Q451" s="42"/>
      <c r="R451" s="42"/>
      <c r="S451" s="42"/>
      <c r="T451" s="42"/>
      <c r="U451" s="42"/>
      <c r="V451" s="42"/>
      <c r="W451" s="42"/>
      <c r="X451" s="42"/>
      <c r="Y451" s="42"/>
      <c r="Z451" s="42"/>
      <c r="AA451" s="42"/>
      <c r="AB451" s="42"/>
      <c r="AC451" s="42"/>
      <c r="AD451" s="42"/>
      <c r="AE451" s="42"/>
      <c r="AF451" s="42"/>
      <c r="AG451" s="42"/>
      <c r="AH451" s="42"/>
      <c r="AI451" s="42"/>
      <c r="AJ451" s="42"/>
      <c r="AK451" s="42"/>
      <c r="AL451" s="42"/>
      <c r="AM451" s="42"/>
      <c r="AN451" s="42"/>
    </row>
    <row r="452" spans="16:40" ht="19.5" customHeight="1">
      <c r="P452" s="42"/>
      <c r="Q452" s="42"/>
      <c r="R452" s="42"/>
      <c r="S452" s="42"/>
      <c r="T452" s="42"/>
      <c r="U452" s="42"/>
      <c r="V452" s="42"/>
      <c r="W452" s="42"/>
      <c r="X452" s="42"/>
      <c r="Y452" s="42"/>
      <c r="Z452" s="42"/>
      <c r="AA452" s="42"/>
      <c r="AB452" s="42"/>
      <c r="AC452" s="42"/>
      <c r="AD452" s="42"/>
      <c r="AE452" s="42"/>
      <c r="AF452" s="42"/>
      <c r="AG452" s="42"/>
      <c r="AH452" s="42"/>
      <c r="AI452" s="42"/>
      <c r="AJ452" s="42"/>
      <c r="AK452" s="42"/>
      <c r="AL452" s="42"/>
      <c r="AM452" s="42"/>
      <c r="AN452" s="42"/>
    </row>
    <row r="453" spans="16:40" ht="19.5" customHeight="1">
      <c r="P453" s="42"/>
      <c r="Q453" s="42"/>
      <c r="R453" s="42"/>
      <c r="S453" s="42"/>
      <c r="T453" s="42"/>
      <c r="U453" s="42"/>
      <c r="V453" s="42"/>
      <c r="W453" s="42"/>
      <c r="X453" s="42"/>
      <c r="Y453" s="42"/>
      <c r="Z453" s="42"/>
      <c r="AA453" s="42"/>
      <c r="AB453" s="42"/>
      <c r="AC453" s="42"/>
      <c r="AD453" s="42"/>
      <c r="AE453" s="42"/>
      <c r="AF453" s="42"/>
      <c r="AG453" s="42"/>
      <c r="AH453" s="42"/>
      <c r="AI453" s="42"/>
      <c r="AJ453" s="42"/>
      <c r="AK453" s="42"/>
      <c r="AL453" s="42"/>
      <c r="AM453" s="42"/>
      <c r="AN453" s="42"/>
    </row>
    <row r="454" spans="16:40" ht="19.5" customHeight="1">
      <c r="P454" s="42"/>
      <c r="Q454" s="42"/>
      <c r="R454" s="42"/>
      <c r="S454" s="42"/>
      <c r="T454" s="42"/>
      <c r="U454" s="42"/>
      <c r="V454" s="42"/>
      <c r="W454" s="42"/>
      <c r="X454" s="42"/>
      <c r="Y454" s="42"/>
      <c r="Z454" s="42"/>
      <c r="AA454" s="42"/>
      <c r="AB454" s="42"/>
      <c r="AC454" s="42"/>
      <c r="AD454" s="42"/>
      <c r="AE454" s="42"/>
      <c r="AF454" s="42"/>
      <c r="AG454" s="42"/>
      <c r="AH454" s="42"/>
      <c r="AI454" s="42"/>
      <c r="AJ454" s="42"/>
      <c r="AK454" s="42"/>
      <c r="AL454" s="42"/>
      <c r="AM454" s="42"/>
      <c r="AN454" s="42"/>
    </row>
    <row r="455" spans="16:40" ht="19.5" customHeight="1">
      <c r="P455" s="42"/>
      <c r="Q455" s="42"/>
      <c r="R455" s="42"/>
      <c r="S455" s="42"/>
      <c r="T455" s="42"/>
      <c r="U455" s="42"/>
      <c r="V455" s="42"/>
      <c r="W455" s="42"/>
      <c r="X455" s="42"/>
      <c r="Y455" s="42"/>
      <c r="Z455" s="42"/>
      <c r="AA455" s="42"/>
      <c r="AB455" s="42"/>
      <c r="AC455" s="42"/>
      <c r="AD455" s="42"/>
      <c r="AE455" s="42"/>
      <c r="AF455" s="42"/>
      <c r="AG455" s="42"/>
      <c r="AH455" s="42"/>
      <c r="AI455" s="42"/>
      <c r="AJ455" s="42"/>
      <c r="AK455" s="42"/>
      <c r="AL455" s="42"/>
      <c r="AM455" s="42"/>
      <c r="AN455" s="42"/>
    </row>
    <row r="456" spans="16:40" ht="19.5" customHeight="1">
      <c r="P456" s="42"/>
      <c r="Q456" s="42"/>
      <c r="R456" s="42"/>
      <c r="S456" s="42"/>
      <c r="T456" s="42"/>
      <c r="U456" s="42"/>
      <c r="V456" s="42"/>
      <c r="W456" s="42"/>
      <c r="X456" s="42"/>
      <c r="Y456" s="42"/>
      <c r="Z456" s="42"/>
      <c r="AA456" s="42"/>
      <c r="AB456" s="42"/>
      <c r="AC456" s="42"/>
      <c r="AD456" s="42"/>
      <c r="AE456" s="42"/>
      <c r="AF456" s="42"/>
      <c r="AG456" s="42"/>
      <c r="AH456" s="42"/>
      <c r="AI456" s="42"/>
      <c r="AJ456" s="42"/>
      <c r="AK456" s="42"/>
      <c r="AL456" s="42"/>
      <c r="AM456" s="42"/>
      <c r="AN456" s="42"/>
    </row>
    <row r="457" spans="16:40" ht="19.5" customHeight="1">
      <c r="P457" s="42"/>
      <c r="Q457" s="42"/>
      <c r="R457" s="42"/>
      <c r="S457" s="42"/>
      <c r="T457" s="42"/>
      <c r="U457" s="42"/>
      <c r="V457" s="42"/>
      <c r="W457" s="42"/>
      <c r="X457" s="42"/>
      <c r="Y457" s="42"/>
      <c r="Z457" s="42"/>
      <c r="AA457" s="42"/>
      <c r="AB457" s="42"/>
      <c r="AC457" s="42"/>
      <c r="AD457" s="42"/>
      <c r="AE457" s="42"/>
      <c r="AF457" s="42"/>
      <c r="AG457" s="42"/>
      <c r="AH457" s="42"/>
      <c r="AI457" s="42"/>
      <c r="AJ457" s="42"/>
      <c r="AK457" s="42"/>
      <c r="AL457" s="42"/>
      <c r="AM457" s="42"/>
      <c r="AN457" s="42"/>
    </row>
    <row r="458" spans="16:40" ht="19.5" customHeight="1">
      <c r="P458" s="42"/>
      <c r="Q458" s="42"/>
      <c r="R458" s="42"/>
      <c r="S458" s="42"/>
      <c r="T458" s="42"/>
      <c r="U458" s="42"/>
      <c r="V458" s="42"/>
      <c r="W458" s="42"/>
      <c r="X458" s="42"/>
      <c r="Y458" s="42"/>
      <c r="Z458" s="42"/>
      <c r="AA458" s="42"/>
      <c r="AB458" s="42"/>
      <c r="AC458" s="42"/>
      <c r="AD458" s="42"/>
      <c r="AE458" s="42"/>
      <c r="AF458" s="42"/>
      <c r="AG458" s="42"/>
      <c r="AH458" s="42"/>
      <c r="AI458" s="42"/>
      <c r="AJ458" s="42"/>
      <c r="AK458" s="42"/>
      <c r="AL458" s="42"/>
      <c r="AM458" s="42"/>
      <c r="AN458" s="42"/>
    </row>
    <row r="459" spans="16:40" ht="19.5" customHeight="1">
      <c r="P459" s="42"/>
      <c r="Q459" s="42"/>
      <c r="R459" s="42"/>
      <c r="S459" s="42"/>
      <c r="T459" s="42"/>
      <c r="U459" s="42"/>
      <c r="V459" s="42"/>
      <c r="W459" s="42"/>
      <c r="X459" s="42"/>
      <c r="Y459" s="42"/>
      <c r="Z459" s="42"/>
      <c r="AA459" s="42"/>
      <c r="AB459" s="42"/>
      <c r="AC459" s="42"/>
      <c r="AD459" s="42"/>
      <c r="AE459" s="42"/>
      <c r="AF459" s="42"/>
      <c r="AG459" s="42"/>
      <c r="AH459" s="42"/>
      <c r="AI459" s="42"/>
      <c r="AJ459" s="42"/>
      <c r="AK459" s="42"/>
      <c r="AL459" s="42"/>
      <c r="AM459" s="42"/>
      <c r="AN459" s="42"/>
    </row>
    <row r="460" spans="16:40" ht="19.5" customHeight="1">
      <c r="P460" s="42"/>
      <c r="Q460" s="42"/>
      <c r="R460" s="42"/>
      <c r="S460" s="42"/>
      <c r="T460" s="42"/>
      <c r="U460" s="42"/>
      <c r="V460" s="42"/>
      <c r="W460" s="42"/>
      <c r="X460" s="42"/>
      <c r="Y460" s="42"/>
      <c r="Z460" s="42"/>
      <c r="AA460" s="42"/>
      <c r="AB460" s="42"/>
      <c r="AC460" s="42"/>
      <c r="AD460" s="42"/>
      <c r="AE460" s="42"/>
      <c r="AF460" s="42"/>
      <c r="AG460" s="42"/>
      <c r="AH460" s="42"/>
      <c r="AI460" s="42"/>
      <c r="AJ460" s="42"/>
      <c r="AK460" s="42"/>
      <c r="AL460" s="42"/>
      <c r="AM460" s="42"/>
      <c r="AN460" s="42"/>
    </row>
    <row r="461" spans="16:40" ht="19.5" customHeight="1">
      <c r="P461" s="42"/>
      <c r="Q461" s="42"/>
      <c r="R461" s="42"/>
      <c r="S461" s="42"/>
      <c r="T461" s="42"/>
      <c r="U461" s="42"/>
      <c r="V461" s="42"/>
      <c r="W461" s="42"/>
      <c r="X461" s="42"/>
      <c r="Y461" s="42"/>
      <c r="Z461" s="42"/>
      <c r="AA461" s="42"/>
      <c r="AB461" s="42"/>
      <c r="AC461" s="42"/>
      <c r="AD461" s="42"/>
      <c r="AE461" s="42"/>
      <c r="AF461" s="42"/>
      <c r="AG461" s="42"/>
      <c r="AH461" s="42"/>
      <c r="AI461" s="42"/>
      <c r="AJ461" s="42"/>
      <c r="AK461" s="42"/>
      <c r="AL461" s="42"/>
      <c r="AM461" s="42"/>
      <c r="AN461" s="42"/>
    </row>
    <row r="462" spans="16:40" ht="19.5" customHeight="1">
      <c r="P462" s="42"/>
      <c r="Q462" s="42"/>
      <c r="R462" s="42"/>
      <c r="S462" s="42"/>
      <c r="T462" s="42"/>
      <c r="U462" s="42"/>
      <c r="V462" s="42"/>
      <c r="W462" s="42"/>
      <c r="X462" s="42"/>
      <c r="Y462" s="42"/>
      <c r="Z462" s="42"/>
      <c r="AA462" s="42"/>
      <c r="AB462" s="42"/>
      <c r="AC462" s="42"/>
      <c r="AD462" s="42"/>
      <c r="AE462" s="42"/>
      <c r="AF462" s="42"/>
      <c r="AG462" s="42"/>
      <c r="AH462" s="42"/>
      <c r="AI462" s="42"/>
      <c r="AJ462" s="42"/>
      <c r="AK462" s="42"/>
      <c r="AL462" s="42"/>
      <c r="AM462" s="42"/>
      <c r="AN462" s="42"/>
    </row>
    <row r="463" spans="16:40" ht="19.5" customHeight="1">
      <c r="P463" s="42"/>
      <c r="Q463" s="42"/>
      <c r="R463" s="42"/>
      <c r="S463" s="42"/>
      <c r="T463" s="42"/>
      <c r="U463" s="42"/>
      <c r="V463" s="42"/>
      <c r="W463" s="42"/>
      <c r="X463" s="42"/>
      <c r="Y463" s="42"/>
      <c r="Z463" s="42"/>
      <c r="AA463" s="42"/>
      <c r="AB463" s="42"/>
      <c r="AC463" s="42"/>
      <c r="AD463" s="42"/>
      <c r="AE463" s="42"/>
      <c r="AF463" s="42"/>
      <c r="AG463" s="42"/>
      <c r="AH463" s="42"/>
      <c r="AI463" s="42"/>
      <c r="AJ463" s="42"/>
      <c r="AK463" s="42"/>
      <c r="AL463" s="42"/>
      <c r="AM463" s="42"/>
      <c r="AN463" s="42"/>
    </row>
    <row r="464" spans="16:40" ht="19.5" customHeight="1">
      <c r="P464" s="42"/>
      <c r="Q464" s="42"/>
      <c r="R464" s="42"/>
      <c r="S464" s="42"/>
      <c r="T464" s="42"/>
      <c r="U464" s="42"/>
      <c r="V464" s="42"/>
      <c r="W464" s="42"/>
      <c r="X464" s="42"/>
      <c r="Y464" s="42"/>
      <c r="Z464" s="42"/>
      <c r="AA464" s="42"/>
      <c r="AB464" s="42"/>
      <c r="AC464" s="42"/>
      <c r="AD464" s="42"/>
      <c r="AE464" s="42"/>
      <c r="AF464" s="42"/>
      <c r="AG464" s="42"/>
      <c r="AH464" s="42"/>
      <c r="AI464" s="42"/>
      <c r="AJ464" s="42"/>
      <c r="AK464" s="42"/>
      <c r="AL464" s="42"/>
      <c r="AM464" s="42"/>
      <c r="AN464" s="42"/>
    </row>
    <row r="465" spans="16:40" ht="19.5" customHeight="1">
      <c r="P465" s="42"/>
      <c r="Q465" s="42"/>
      <c r="R465" s="42"/>
      <c r="S465" s="42"/>
      <c r="T465" s="42"/>
      <c r="U465" s="42"/>
      <c r="V465" s="42"/>
      <c r="W465" s="42"/>
      <c r="X465" s="42"/>
      <c r="Y465" s="42"/>
      <c r="Z465" s="42"/>
      <c r="AA465" s="42"/>
      <c r="AB465" s="42"/>
      <c r="AC465" s="42"/>
      <c r="AD465" s="42"/>
      <c r="AE465" s="42"/>
      <c r="AF465" s="42"/>
      <c r="AG465" s="42"/>
      <c r="AH465" s="42"/>
      <c r="AI465" s="42"/>
      <c r="AJ465" s="42"/>
      <c r="AK465" s="42"/>
      <c r="AL465" s="42"/>
      <c r="AM465" s="42"/>
      <c r="AN465" s="42"/>
    </row>
    <row r="466" spans="16:40" ht="19.5" customHeight="1">
      <c r="P466" s="42"/>
      <c r="Q466" s="42"/>
      <c r="R466" s="42"/>
      <c r="S466" s="42"/>
      <c r="T466" s="42"/>
      <c r="U466" s="42"/>
      <c r="V466" s="42"/>
      <c r="W466" s="42"/>
      <c r="X466" s="42"/>
      <c r="Y466" s="42"/>
      <c r="Z466" s="42"/>
      <c r="AA466" s="42"/>
      <c r="AB466" s="42"/>
      <c r="AC466" s="42"/>
      <c r="AD466" s="42"/>
      <c r="AE466" s="42"/>
      <c r="AF466" s="42"/>
      <c r="AG466" s="42"/>
      <c r="AH466" s="42"/>
      <c r="AI466" s="42"/>
      <c r="AJ466" s="42"/>
      <c r="AK466" s="42"/>
      <c r="AL466" s="42"/>
      <c r="AM466" s="42"/>
      <c r="AN466" s="42"/>
    </row>
    <row r="467" spans="16:40" ht="19.5" customHeight="1">
      <c r="P467" s="42"/>
      <c r="Q467" s="42"/>
      <c r="R467" s="42"/>
      <c r="S467" s="42"/>
      <c r="T467" s="42"/>
      <c r="U467" s="42"/>
      <c r="V467" s="42"/>
      <c r="W467" s="42"/>
      <c r="X467" s="42"/>
      <c r="Y467" s="42"/>
      <c r="Z467" s="42"/>
      <c r="AA467" s="42"/>
      <c r="AB467" s="42"/>
      <c r="AC467" s="42"/>
      <c r="AD467" s="42"/>
      <c r="AE467" s="42"/>
      <c r="AF467" s="42"/>
      <c r="AG467" s="42"/>
      <c r="AH467" s="42"/>
      <c r="AI467" s="42"/>
      <c r="AJ467" s="42"/>
      <c r="AK467" s="42"/>
      <c r="AL467" s="42"/>
      <c r="AM467" s="42"/>
      <c r="AN467" s="42"/>
    </row>
    <row r="468" spans="16:40" ht="19.5" customHeight="1">
      <c r="P468" s="42"/>
      <c r="Q468" s="42"/>
      <c r="R468" s="42"/>
      <c r="S468" s="42"/>
      <c r="T468" s="42"/>
      <c r="U468" s="42"/>
      <c r="V468" s="42"/>
      <c r="W468" s="42"/>
      <c r="X468" s="42"/>
      <c r="Y468" s="42"/>
      <c r="Z468" s="42"/>
      <c r="AA468" s="42"/>
      <c r="AB468" s="42"/>
      <c r="AC468" s="42"/>
      <c r="AD468" s="42"/>
      <c r="AE468" s="42"/>
      <c r="AF468" s="42"/>
      <c r="AG468" s="42"/>
      <c r="AH468" s="42"/>
      <c r="AI468" s="42"/>
      <c r="AJ468" s="42"/>
      <c r="AK468" s="42"/>
      <c r="AL468" s="42"/>
      <c r="AM468" s="42"/>
      <c r="AN468" s="42"/>
    </row>
    <row r="469" spans="16:40" ht="19.5" customHeight="1">
      <c r="P469" s="42"/>
      <c r="Q469" s="42"/>
      <c r="R469" s="42"/>
      <c r="S469" s="42"/>
      <c r="T469" s="42"/>
      <c r="U469" s="42"/>
      <c r="V469" s="42"/>
      <c r="W469" s="42"/>
      <c r="X469" s="42"/>
      <c r="Y469" s="42"/>
      <c r="Z469" s="42"/>
      <c r="AA469" s="42"/>
      <c r="AB469" s="42"/>
      <c r="AC469" s="42"/>
      <c r="AD469" s="42"/>
      <c r="AE469" s="42"/>
      <c r="AF469" s="42"/>
      <c r="AG469" s="42"/>
      <c r="AH469" s="42"/>
      <c r="AI469" s="42"/>
      <c r="AJ469" s="42"/>
      <c r="AK469" s="42"/>
      <c r="AL469" s="42"/>
      <c r="AM469" s="42"/>
      <c r="AN469" s="42"/>
    </row>
    <row r="470" spans="16:40" ht="19.5" customHeight="1">
      <c r="P470" s="42"/>
      <c r="Q470" s="42"/>
      <c r="R470" s="42"/>
      <c r="S470" s="42"/>
      <c r="T470" s="42"/>
      <c r="U470" s="42"/>
      <c r="V470" s="42"/>
      <c r="W470" s="42"/>
      <c r="X470" s="42"/>
      <c r="Y470" s="42"/>
      <c r="Z470" s="42"/>
      <c r="AA470" s="42"/>
      <c r="AB470" s="42"/>
      <c r="AC470" s="42"/>
      <c r="AD470" s="42"/>
      <c r="AE470" s="42"/>
      <c r="AF470" s="42"/>
      <c r="AG470" s="42"/>
      <c r="AH470" s="42"/>
      <c r="AI470" s="42"/>
      <c r="AJ470" s="42"/>
      <c r="AK470" s="42"/>
      <c r="AL470" s="42"/>
      <c r="AM470" s="42"/>
      <c r="AN470" s="42"/>
    </row>
    <row r="471" spans="16:40" ht="19.5" customHeight="1">
      <c r="P471" s="42"/>
      <c r="Q471" s="42"/>
      <c r="R471" s="42"/>
      <c r="S471" s="42"/>
      <c r="T471" s="42"/>
      <c r="U471" s="42"/>
      <c r="V471" s="42"/>
      <c r="W471" s="42"/>
      <c r="X471" s="42"/>
      <c r="Y471" s="42"/>
      <c r="Z471" s="42"/>
      <c r="AA471" s="42"/>
      <c r="AB471" s="42"/>
      <c r="AC471" s="42"/>
      <c r="AD471" s="42"/>
      <c r="AE471" s="42"/>
      <c r="AF471" s="42"/>
      <c r="AG471" s="42"/>
      <c r="AH471" s="42"/>
      <c r="AI471" s="42"/>
      <c r="AJ471" s="42"/>
      <c r="AK471" s="42"/>
      <c r="AL471" s="42"/>
      <c r="AM471" s="42"/>
      <c r="AN471" s="42"/>
    </row>
    <row r="472" spans="16:40" ht="19.5" customHeight="1">
      <c r="P472" s="42"/>
      <c r="Q472" s="42"/>
      <c r="R472" s="42"/>
      <c r="S472" s="42"/>
      <c r="T472" s="42"/>
      <c r="U472" s="42"/>
      <c r="V472" s="42"/>
      <c r="W472" s="42"/>
      <c r="X472" s="42"/>
      <c r="Y472" s="42"/>
      <c r="Z472" s="42"/>
      <c r="AA472" s="42"/>
      <c r="AB472" s="42"/>
      <c r="AC472" s="42"/>
      <c r="AD472" s="42"/>
      <c r="AE472" s="42"/>
      <c r="AF472" s="42"/>
      <c r="AG472" s="42"/>
      <c r="AH472" s="42"/>
      <c r="AI472" s="42"/>
      <c r="AJ472" s="42"/>
      <c r="AK472" s="42"/>
      <c r="AL472" s="42"/>
      <c r="AM472" s="42"/>
      <c r="AN472" s="42"/>
    </row>
    <row r="473" spans="16:40" ht="19.5" customHeight="1">
      <c r="P473" s="42"/>
      <c r="Q473" s="42"/>
      <c r="R473" s="42"/>
      <c r="S473" s="42"/>
      <c r="T473" s="42"/>
      <c r="U473" s="42"/>
      <c r="V473" s="42"/>
      <c r="W473" s="42"/>
      <c r="X473" s="42"/>
      <c r="Y473" s="42"/>
      <c r="Z473" s="42"/>
      <c r="AA473" s="42"/>
      <c r="AB473" s="42"/>
      <c r="AC473" s="42"/>
      <c r="AD473" s="42"/>
      <c r="AE473" s="42"/>
      <c r="AF473" s="42"/>
      <c r="AG473" s="42"/>
      <c r="AH473" s="42"/>
      <c r="AI473" s="42"/>
      <c r="AJ473" s="42"/>
      <c r="AK473" s="42"/>
      <c r="AL473" s="42"/>
      <c r="AM473" s="42"/>
      <c r="AN473" s="42"/>
    </row>
    <row r="474" spans="16:40" ht="19.5" customHeight="1">
      <c r="P474" s="42"/>
      <c r="Q474" s="42"/>
      <c r="R474" s="42"/>
      <c r="S474" s="42"/>
      <c r="T474" s="42"/>
      <c r="U474" s="42"/>
      <c r="V474" s="42"/>
      <c r="W474" s="42"/>
      <c r="X474" s="42"/>
      <c r="Y474" s="42"/>
      <c r="Z474" s="42"/>
      <c r="AA474" s="42"/>
      <c r="AB474" s="42"/>
      <c r="AC474" s="42"/>
      <c r="AD474" s="42"/>
      <c r="AE474" s="42"/>
      <c r="AF474" s="42"/>
      <c r="AG474" s="42"/>
      <c r="AH474" s="42"/>
      <c r="AI474" s="42"/>
      <c r="AJ474" s="42"/>
      <c r="AK474" s="42"/>
      <c r="AL474" s="42"/>
      <c r="AM474" s="42"/>
      <c r="AN474" s="42"/>
    </row>
    <row r="475" spans="16:40" ht="19.5" customHeight="1">
      <c r="P475" s="42"/>
      <c r="Q475" s="42"/>
      <c r="R475" s="42"/>
      <c r="S475" s="42"/>
      <c r="T475" s="42"/>
      <c r="U475" s="42"/>
      <c r="V475" s="42"/>
      <c r="W475" s="42"/>
      <c r="X475" s="42"/>
      <c r="Y475" s="42"/>
      <c r="Z475" s="42"/>
      <c r="AA475" s="42"/>
      <c r="AB475" s="42"/>
      <c r="AC475" s="42"/>
      <c r="AD475" s="42"/>
      <c r="AE475" s="42"/>
      <c r="AF475" s="42"/>
      <c r="AG475" s="42"/>
      <c r="AH475" s="42"/>
      <c r="AI475" s="42"/>
      <c r="AJ475" s="42"/>
      <c r="AK475" s="42"/>
      <c r="AL475" s="42"/>
      <c r="AM475" s="42"/>
      <c r="AN475" s="42"/>
    </row>
    <row r="476" spans="16:40" ht="19.5" customHeight="1">
      <c r="P476" s="42"/>
      <c r="Q476" s="42"/>
      <c r="R476" s="42"/>
      <c r="S476" s="42"/>
      <c r="T476" s="42"/>
      <c r="U476" s="42"/>
      <c r="V476" s="42"/>
      <c r="W476" s="42"/>
      <c r="X476" s="42"/>
      <c r="Y476" s="42"/>
      <c r="Z476" s="42"/>
      <c r="AA476" s="42"/>
      <c r="AB476" s="42"/>
      <c r="AC476" s="42"/>
      <c r="AD476" s="42"/>
      <c r="AE476" s="42"/>
      <c r="AF476" s="42"/>
      <c r="AG476" s="42"/>
      <c r="AH476" s="42"/>
      <c r="AI476" s="42"/>
      <c r="AJ476" s="42"/>
      <c r="AK476" s="42"/>
      <c r="AL476" s="42"/>
      <c r="AM476" s="42"/>
      <c r="AN476" s="42"/>
    </row>
    <row r="477" spans="16:40" ht="19.5" customHeight="1">
      <c r="P477" s="42"/>
      <c r="Q477" s="42"/>
      <c r="R477" s="42"/>
      <c r="S477" s="42"/>
      <c r="T477" s="42"/>
      <c r="U477" s="42"/>
      <c r="V477" s="42"/>
      <c r="W477" s="42"/>
      <c r="X477" s="42"/>
      <c r="Y477" s="42"/>
      <c r="Z477" s="42"/>
      <c r="AA477" s="42"/>
      <c r="AB477" s="42"/>
      <c r="AC477" s="42"/>
      <c r="AD477" s="42"/>
      <c r="AE477" s="42"/>
      <c r="AF477" s="42"/>
      <c r="AG477" s="42"/>
      <c r="AH477" s="42"/>
      <c r="AI477" s="42"/>
      <c r="AJ477" s="42"/>
      <c r="AK477" s="42"/>
      <c r="AL477" s="42"/>
      <c r="AM477" s="42"/>
      <c r="AN477" s="42"/>
    </row>
    <row r="478" spans="16:40" ht="19.5" customHeight="1">
      <c r="P478" s="42"/>
      <c r="Q478" s="42"/>
      <c r="R478" s="42"/>
      <c r="S478" s="42"/>
      <c r="T478" s="42"/>
      <c r="U478" s="42"/>
      <c r="V478" s="42"/>
      <c r="W478" s="42"/>
      <c r="X478" s="42"/>
      <c r="Y478" s="42"/>
      <c r="Z478" s="42"/>
      <c r="AA478" s="42"/>
      <c r="AB478" s="42"/>
      <c r="AC478" s="42"/>
      <c r="AD478" s="42"/>
      <c r="AE478" s="42"/>
      <c r="AF478" s="42"/>
      <c r="AG478" s="42"/>
      <c r="AH478" s="42"/>
      <c r="AI478" s="42"/>
      <c r="AJ478" s="42"/>
      <c r="AK478" s="42"/>
      <c r="AL478" s="42"/>
      <c r="AM478" s="42"/>
      <c r="AN478" s="42"/>
    </row>
    <row r="479" spans="16:40" ht="19.5" customHeight="1">
      <c r="P479" s="42"/>
      <c r="Q479" s="42"/>
      <c r="R479" s="42"/>
      <c r="S479" s="42"/>
      <c r="T479" s="42"/>
      <c r="U479" s="42"/>
      <c r="V479" s="42"/>
      <c r="W479" s="42"/>
      <c r="X479" s="42"/>
      <c r="Y479" s="42"/>
      <c r="Z479" s="42"/>
      <c r="AA479" s="42"/>
      <c r="AB479" s="42"/>
      <c r="AC479" s="42"/>
      <c r="AD479" s="42"/>
      <c r="AE479" s="42"/>
      <c r="AF479" s="42"/>
      <c r="AG479" s="42"/>
      <c r="AH479" s="42"/>
      <c r="AI479" s="42"/>
      <c r="AJ479" s="42"/>
      <c r="AK479" s="42"/>
      <c r="AL479" s="42"/>
      <c r="AM479" s="42"/>
      <c r="AN479" s="42"/>
    </row>
    <row r="480" spans="16:40" ht="19.5" customHeight="1">
      <c r="P480" s="42"/>
      <c r="Q480" s="42"/>
      <c r="R480" s="42"/>
      <c r="S480" s="42"/>
      <c r="T480" s="42"/>
      <c r="U480" s="42"/>
      <c r="V480" s="42"/>
      <c r="W480" s="42"/>
      <c r="X480" s="42"/>
      <c r="Y480" s="42"/>
      <c r="Z480" s="42"/>
      <c r="AA480" s="42"/>
      <c r="AB480" s="42"/>
      <c r="AC480" s="42"/>
      <c r="AD480" s="42"/>
      <c r="AE480" s="42"/>
      <c r="AF480" s="42"/>
      <c r="AG480" s="42"/>
      <c r="AH480" s="42"/>
      <c r="AI480" s="42"/>
      <c r="AJ480" s="42"/>
      <c r="AK480" s="42"/>
      <c r="AL480" s="42"/>
      <c r="AM480" s="42"/>
      <c r="AN480" s="42"/>
    </row>
    <row r="481" spans="16:40" ht="19.5" customHeight="1">
      <c r="P481" s="42"/>
      <c r="Q481" s="42"/>
      <c r="R481" s="42"/>
      <c r="S481" s="42"/>
      <c r="T481" s="42"/>
      <c r="U481" s="42"/>
      <c r="V481" s="42"/>
      <c r="W481" s="42"/>
      <c r="X481" s="42"/>
      <c r="Y481" s="42"/>
      <c r="Z481" s="42"/>
      <c r="AA481" s="42"/>
      <c r="AB481" s="42"/>
      <c r="AC481" s="42"/>
      <c r="AD481" s="42"/>
      <c r="AE481" s="42"/>
      <c r="AF481" s="42"/>
      <c r="AG481" s="42"/>
      <c r="AH481" s="42"/>
      <c r="AI481" s="42"/>
      <c r="AJ481" s="42"/>
      <c r="AK481" s="42"/>
      <c r="AL481" s="42"/>
      <c r="AM481" s="42"/>
      <c r="AN481" s="42"/>
    </row>
    <row r="482" spans="16:40" ht="19.5" customHeight="1">
      <c r="P482" s="42"/>
      <c r="Q482" s="42"/>
      <c r="R482" s="42"/>
      <c r="S482" s="42"/>
      <c r="T482" s="42"/>
      <c r="U482" s="42"/>
      <c r="V482" s="42"/>
      <c r="W482" s="42"/>
      <c r="X482" s="42"/>
      <c r="Y482" s="42"/>
      <c r="Z482" s="42"/>
      <c r="AA482" s="42"/>
      <c r="AB482" s="42"/>
      <c r="AC482" s="42"/>
      <c r="AD482" s="42"/>
      <c r="AE482" s="42"/>
      <c r="AF482" s="42"/>
      <c r="AG482" s="42"/>
      <c r="AH482" s="42"/>
      <c r="AI482" s="42"/>
      <c r="AJ482" s="42"/>
      <c r="AK482" s="42"/>
      <c r="AL482" s="42"/>
      <c r="AM482" s="42"/>
      <c r="AN482" s="42"/>
    </row>
    <row r="483" spans="16:40" ht="19.5" customHeight="1">
      <c r="P483" s="42"/>
      <c r="Q483" s="42"/>
      <c r="R483" s="42"/>
      <c r="S483" s="42"/>
      <c r="T483" s="42"/>
      <c r="U483" s="42"/>
      <c r="V483" s="42"/>
      <c r="W483" s="42"/>
      <c r="X483" s="42"/>
      <c r="Y483" s="42"/>
      <c r="Z483" s="42"/>
      <c r="AA483" s="42"/>
      <c r="AB483" s="42"/>
      <c r="AC483" s="42"/>
      <c r="AD483" s="42"/>
      <c r="AE483" s="42"/>
      <c r="AF483" s="42"/>
      <c r="AG483" s="42"/>
      <c r="AH483" s="42"/>
      <c r="AI483" s="42"/>
      <c r="AJ483" s="42"/>
      <c r="AK483" s="42"/>
      <c r="AL483" s="42"/>
      <c r="AM483" s="42"/>
      <c r="AN483" s="42"/>
    </row>
    <row r="484" spans="16:40" ht="19.5" customHeight="1">
      <c r="P484" s="42"/>
      <c r="Q484" s="42"/>
      <c r="R484" s="42"/>
      <c r="S484" s="42"/>
      <c r="T484" s="42"/>
      <c r="U484" s="42"/>
      <c r="V484" s="42"/>
      <c r="W484" s="42"/>
      <c r="X484" s="42"/>
      <c r="Y484" s="42"/>
      <c r="Z484" s="42"/>
      <c r="AA484" s="42"/>
      <c r="AB484" s="42"/>
      <c r="AC484" s="42"/>
      <c r="AD484" s="42"/>
      <c r="AE484" s="42"/>
      <c r="AF484" s="42"/>
      <c r="AG484" s="42"/>
      <c r="AH484" s="42"/>
      <c r="AI484" s="42"/>
      <c r="AJ484" s="42"/>
      <c r="AK484" s="42"/>
      <c r="AL484" s="42"/>
      <c r="AM484" s="42"/>
      <c r="AN484" s="42"/>
    </row>
    <row r="485" spans="16:40" ht="19.5" customHeight="1">
      <c r="P485" s="42"/>
      <c r="Q485" s="42"/>
      <c r="R485" s="42"/>
      <c r="S485" s="42"/>
      <c r="T485" s="42"/>
      <c r="U485" s="42"/>
      <c r="V485" s="42"/>
      <c r="W485" s="42"/>
      <c r="X485" s="42"/>
      <c r="Y485" s="42"/>
      <c r="Z485" s="42"/>
      <c r="AA485" s="42"/>
      <c r="AB485" s="42"/>
      <c r="AC485" s="42"/>
      <c r="AD485" s="42"/>
      <c r="AE485" s="42"/>
      <c r="AF485" s="42"/>
      <c r="AG485" s="42"/>
      <c r="AH485" s="42"/>
      <c r="AI485" s="42"/>
      <c r="AJ485" s="42"/>
      <c r="AK485" s="42"/>
      <c r="AL485" s="42"/>
      <c r="AM485" s="42"/>
      <c r="AN485" s="42"/>
    </row>
    <row r="486" spans="16:40" ht="19.5" customHeight="1">
      <c r="P486" s="42"/>
      <c r="Q486" s="42"/>
      <c r="R486" s="42"/>
      <c r="S486" s="42"/>
      <c r="T486" s="42"/>
      <c r="U486" s="42"/>
      <c r="V486" s="42"/>
      <c r="W486" s="42"/>
      <c r="X486" s="42"/>
      <c r="Y486" s="42"/>
      <c r="Z486" s="42"/>
      <c r="AA486" s="42"/>
      <c r="AB486" s="42"/>
      <c r="AC486" s="42"/>
      <c r="AD486" s="42"/>
      <c r="AE486" s="42"/>
      <c r="AF486" s="42"/>
      <c r="AG486" s="42"/>
      <c r="AH486" s="42"/>
      <c r="AI486" s="42"/>
      <c r="AJ486" s="42"/>
      <c r="AK486" s="42"/>
      <c r="AL486" s="42"/>
      <c r="AM486" s="42"/>
      <c r="AN486" s="42"/>
    </row>
    <row r="487" spans="16:40" ht="19.5" customHeight="1">
      <c r="P487" s="42"/>
      <c r="Q487" s="42"/>
      <c r="R487" s="42"/>
      <c r="S487" s="42"/>
      <c r="T487" s="42"/>
      <c r="U487" s="42"/>
      <c r="V487" s="42"/>
      <c r="W487" s="42"/>
      <c r="X487" s="42"/>
      <c r="Y487" s="42"/>
      <c r="Z487" s="42"/>
      <c r="AA487" s="42"/>
      <c r="AB487" s="42"/>
      <c r="AC487" s="42"/>
      <c r="AD487" s="42"/>
      <c r="AE487" s="42"/>
      <c r="AF487" s="42"/>
      <c r="AG487" s="42"/>
      <c r="AH487" s="42"/>
      <c r="AI487" s="42"/>
      <c r="AJ487" s="42"/>
      <c r="AK487" s="42"/>
      <c r="AL487" s="42"/>
      <c r="AM487" s="42"/>
      <c r="AN487" s="42"/>
    </row>
    <row r="488" spans="16:40" ht="19.5" customHeight="1">
      <c r="P488" s="42"/>
      <c r="Q488" s="42"/>
      <c r="R488" s="42"/>
      <c r="S488" s="42"/>
      <c r="T488" s="42"/>
      <c r="U488" s="42"/>
      <c r="V488" s="42"/>
      <c r="W488" s="42"/>
      <c r="X488" s="42"/>
      <c r="Y488" s="42"/>
      <c r="Z488" s="42"/>
      <c r="AA488" s="42"/>
      <c r="AB488" s="42"/>
      <c r="AC488" s="42"/>
      <c r="AD488" s="42"/>
      <c r="AE488" s="42"/>
      <c r="AF488" s="42"/>
      <c r="AG488" s="42"/>
      <c r="AH488" s="42"/>
      <c r="AI488" s="42"/>
      <c r="AJ488" s="42"/>
      <c r="AK488" s="42"/>
      <c r="AL488" s="42"/>
      <c r="AM488" s="42"/>
      <c r="AN488" s="42"/>
    </row>
    <row r="489" spans="16:40" ht="19.5" customHeight="1">
      <c r="P489" s="42"/>
      <c r="Q489" s="42"/>
      <c r="R489" s="42"/>
      <c r="S489" s="42"/>
      <c r="T489" s="42"/>
      <c r="U489" s="42"/>
      <c r="V489" s="42"/>
      <c r="W489" s="42"/>
      <c r="X489" s="42"/>
      <c r="Y489" s="42"/>
      <c r="Z489" s="42"/>
      <c r="AA489" s="42"/>
      <c r="AB489" s="42"/>
      <c r="AC489" s="42"/>
      <c r="AD489" s="42"/>
      <c r="AE489" s="42"/>
      <c r="AF489" s="42"/>
      <c r="AG489" s="42"/>
      <c r="AH489" s="42"/>
      <c r="AI489" s="42"/>
      <c r="AJ489" s="42"/>
      <c r="AK489" s="42"/>
      <c r="AL489" s="42"/>
      <c r="AM489" s="42"/>
      <c r="AN489" s="42"/>
    </row>
    <row r="490" spans="16:40" ht="19.5" customHeight="1">
      <c r="P490" s="42"/>
      <c r="Q490" s="42"/>
      <c r="R490" s="42"/>
      <c r="S490" s="42"/>
      <c r="T490" s="42"/>
      <c r="U490" s="42"/>
      <c r="V490" s="42"/>
      <c r="W490" s="42"/>
      <c r="X490" s="42"/>
      <c r="Y490" s="42"/>
      <c r="Z490" s="42"/>
      <c r="AA490" s="42"/>
      <c r="AB490" s="42"/>
      <c r="AC490" s="42"/>
      <c r="AD490" s="42"/>
      <c r="AE490" s="42"/>
      <c r="AF490" s="42"/>
      <c r="AG490" s="42"/>
      <c r="AH490" s="42"/>
      <c r="AI490" s="42"/>
      <c r="AJ490" s="42"/>
      <c r="AK490" s="42"/>
      <c r="AL490" s="42"/>
      <c r="AM490" s="42"/>
      <c r="AN490" s="42"/>
    </row>
    <row r="491" spans="16:40" ht="19.5" customHeight="1">
      <c r="P491" s="42"/>
      <c r="Q491" s="42"/>
      <c r="R491" s="42"/>
      <c r="S491" s="42"/>
      <c r="T491" s="42"/>
      <c r="U491" s="42"/>
      <c r="V491" s="42"/>
      <c r="W491" s="42"/>
      <c r="X491" s="42"/>
      <c r="Y491" s="42"/>
      <c r="Z491" s="42"/>
      <c r="AA491" s="42"/>
      <c r="AB491" s="42"/>
      <c r="AC491" s="42"/>
      <c r="AD491" s="42"/>
      <c r="AE491" s="42"/>
      <c r="AF491" s="42"/>
      <c r="AG491" s="42"/>
      <c r="AH491" s="42"/>
      <c r="AI491" s="42"/>
      <c r="AJ491" s="42"/>
      <c r="AK491" s="42"/>
      <c r="AL491" s="42"/>
      <c r="AM491" s="42"/>
      <c r="AN491" s="42"/>
    </row>
    <row r="492" spans="16:40" ht="19.5" customHeight="1">
      <c r="P492" s="42"/>
      <c r="Q492" s="42"/>
      <c r="R492" s="42"/>
      <c r="S492" s="42"/>
      <c r="T492" s="42"/>
      <c r="U492" s="42"/>
      <c r="V492" s="42"/>
      <c r="W492" s="42"/>
      <c r="X492" s="42"/>
      <c r="Y492" s="42"/>
      <c r="Z492" s="42"/>
      <c r="AA492" s="42"/>
      <c r="AB492" s="42"/>
      <c r="AC492" s="42"/>
      <c r="AD492" s="42"/>
      <c r="AE492" s="42"/>
      <c r="AF492" s="42"/>
      <c r="AG492" s="42"/>
      <c r="AH492" s="42"/>
      <c r="AI492" s="42"/>
      <c r="AJ492" s="42"/>
      <c r="AK492" s="42"/>
      <c r="AL492" s="42"/>
      <c r="AM492" s="42"/>
      <c r="AN492" s="42"/>
    </row>
    <row r="493" spans="16:40" ht="19.5" customHeight="1">
      <c r="P493" s="42"/>
      <c r="Q493" s="42"/>
      <c r="R493" s="42"/>
      <c r="S493" s="42"/>
      <c r="T493" s="42"/>
      <c r="U493" s="42"/>
      <c r="V493" s="42"/>
      <c r="W493" s="42"/>
      <c r="X493" s="42"/>
      <c r="Y493" s="42"/>
      <c r="Z493" s="42"/>
      <c r="AA493" s="42"/>
      <c r="AB493" s="42"/>
      <c r="AC493" s="42"/>
      <c r="AD493" s="42"/>
      <c r="AE493" s="42"/>
      <c r="AF493" s="42"/>
      <c r="AG493" s="42"/>
      <c r="AH493" s="42"/>
      <c r="AI493" s="42"/>
      <c r="AJ493" s="42"/>
      <c r="AK493" s="42"/>
      <c r="AL493" s="42"/>
      <c r="AM493" s="42"/>
      <c r="AN493" s="42"/>
    </row>
    <row r="494" spans="16:40" ht="19.5" customHeight="1">
      <c r="P494" s="42"/>
      <c r="Q494" s="42"/>
      <c r="R494" s="42"/>
      <c r="S494" s="42"/>
      <c r="T494" s="42"/>
      <c r="U494" s="42"/>
      <c r="V494" s="42"/>
      <c r="W494" s="42"/>
      <c r="X494" s="42"/>
      <c r="Y494" s="42"/>
      <c r="Z494" s="42"/>
      <c r="AA494" s="42"/>
      <c r="AB494" s="42"/>
      <c r="AC494" s="42"/>
      <c r="AD494" s="42"/>
      <c r="AE494" s="42"/>
      <c r="AF494" s="42"/>
      <c r="AG494" s="42"/>
      <c r="AH494" s="42"/>
      <c r="AI494" s="42"/>
      <c r="AJ494" s="42"/>
      <c r="AK494" s="42"/>
      <c r="AL494" s="42"/>
      <c r="AM494" s="42"/>
      <c r="AN494" s="42"/>
    </row>
    <row r="495" spans="16:40" ht="19.5" customHeight="1">
      <c r="P495" s="42"/>
      <c r="Q495" s="42"/>
      <c r="R495" s="42"/>
      <c r="S495" s="42"/>
      <c r="T495" s="42"/>
      <c r="U495" s="42"/>
      <c r="V495" s="42"/>
      <c r="W495" s="42"/>
      <c r="X495" s="42"/>
      <c r="Y495" s="42"/>
      <c r="Z495" s="42"/>
      <c r="AA495" s="42"/>
      <c r="AB495" s="42"/>
      <c r="AC495" s="42"/>
      <c r="AD495" s="42"/>
      <c r="AE495" s="42"/>
      <c r="AF495" s="42"/>
      <c r="AG495" s="42"/>
      <c r="AH495" s="42"/>
      <c r="AI495" s="42"/>
      <c r="AJ495" s="42"/>
      <c r="AK495" s="42"/>
      <c r="AL495" s="42"/>
      <c r="AM495" s="42"/>
      <c r="AN495" s="42"/>
    </row>
    <row r="496" spans="16:40" ht="19.5" customHeight="1">
      <c r="P496" s="42"/>
      <c r="Q496" s="42"/>
      <c r="R496" s="42"/>
      <c r="S496" s="42"/>
      <c r="T496" s="42"/>
      <c r="U496" s="42"/>
      <c r="V496" s="42"/>
      <c r="W496" s="42"/>
      <c r="X496" s="42"/>
      <c r="Y496" s="42"/>
      <c r="Z496" s="42"/>
      <c r="AA496" s="42"/>
      <c r="AB496" s="42"/>
      <c r="AC496" s="42"/>
      <c r="AD496" s="42"/>
      <c r="AE496" s="42"/>
      <c r="AF496" s="42"/>
      <c r="AG496" s="42"/>
      <c r="AH496" s="42"/>
      <c r="AI496" s="42"/>
      <c r="AJ496" s="42"/>
      <c r="AK496" s="42"/>
      <c r="AL496" s="42"/>
      <c r="AM496" s="42"/>
      <c r="AN496" s="42"/>
    </row>
    <row r="497" spans="16:40" ht="19.5" customHeight="1">
      <c r="P497" s="42"/>
      <c r="Q497" s="42"/>
      <c r="R497" s="42"/>
      <c r="S497" s="42"/>
      <c r="T497" s="42"/>
      <c r="U497" s="42"/>
      <c r="V497" s="42"/>
      <c r="W497" s="42"/>
      <c r="X497" s="42"/>
      <c r="Y497" s="42"/>
      <c r="Z497" s="42"/>
      <c r="AA497" s="42"/>
      <c r="AB497" s="42"/>
      <c r="AC497" s="42"/>
      <c r="AD497" s="42"/>
      <c r="AE497" s="42"/>
      <c r="AF497" s="42"/>
      <c r="AG497" s="42"/>
      <c r="AH497" s="42"/>
      <c r="AI497" s="42"/>
      <c r="AJ497" s="42"/>
      <c r="AK497" s="42"/>
      <c r="AL497" s="42"/>
      <c r="AM497" s="42"/>
      <c r="AN497" s="42"/>
    </row>
    <row r="498" spans="16:40" ht="19.5" customHeight="1">
      <c r="P498" s="42"/>
      <c r="Q498" s="42"/>
      <c r="R498" s="42"/>
      <c r="S498" s="42"/>
      <c r="T498" s="42"/>
      <c r="U498" s="42"/>
      <c r="V498" s="42"/>
      <c r="W498" s="42"/>
      <c r="X498" s="42"/>
      <c r="Y498" s="42"/>
      <c r="Z498" s="42"/>
      <c r="AA498" s="42"/>
      <c r="AB498" s="42"/>
      <c r="AC498" s="42"/>
      <c r="AD498" s="42"/>
      <c r="AE498" s="42"/>
      <c r="AF498" s="42"/>
      <c r="AG498" s="42"/>
      <c r="AH498" s="42"/>
      <c r="AI498" s="42"/>
      <c r="AJ498" s="42"/>
      <c r="AK498" s="42"/>
      <c r="AL498" s="42"/>
      <c r="AM498" s="42"/>
      <c r="AN498" s="42"/>
    </row>
    <row r="499" spans="16:40" ht="19.5" customHeight="1">
      <c r="P499" s="42"/>
      <c r="Q499" s="42"/>
      <c r="R499" s="42"/>
      <c r="S499" s="42"/>
      <c r="T499" s="42"/>
      <c r="U499" s="42"/>
      <c r="V499" s="42"/>
      <c r="W499" s="42"/>
      <c r="X499" s="42"/>
      <c r="Y499" s="42"/>
      <c r="Z499" s="42"/>
      <c r="AA499" s="42"/>
      <c r="AB499" s="42"/>
      <c r="AC499" s="42"/>
      <c r="AD499" s="42"/>
      <c r="AE499" s="42"/>
      <c r="AF499" s="42"/>
      <c r="AG499" s="42"/>
      <c r="AH499" s="42"/>
      <c r="AI499" s="42"/>
      <c r="AJ499" s="42"/>
      <c r="AK499" s="42"/>
      <c r="AL499" s="42"/>
      <c r="AM499" s="42"/>
      <c r="AN499" s="42"/>
    </row>
    <row r="500" spans="16:40" ht="19.5" customHeight="1">
      <c r="P500" s="42"/>
      <c r="Q500" s="42"/>
      <c r="R500" s="42"/>
      <c r="S500" s="42"/>
      <c r="T500" s="42"/>
      <c r="U500" s="42"/>
      <c r="V500" s="42"/>
      <c r="W500" s="42"/>
      <c r="X500" s="42"/>
      <c r="Y500" s="42"/>
      <c r="Z500" s="42"/>
      <c r="AA500" s="42"/>
      <c r="AB500" s="42"/>
      <c r="AC500" s="42"/>
      <c r="AD500" s="42"/>
      <c r="AE500" s="42"/>
      <c r="AF500" s="42"/>
      <c r="AG500" s="42"/>
      <c r="AH500" s="42"/>
      <c r="AI500" s="42"/>
      <c r="AJ500" s="42"/>
      <c r="AK500" s="42"/>
      <c r="AL500" s="42"/>
      <c r="AM500" s="42"/>
      <c r="AN500" s="42"/>
    </row>
    <row r="501" spans="16:40" ht="19.5" customHeight="1">
      <c r="P501" s="42"/>
      <c r="Q501" s="42"/>
      <c r="R501" s="42"/>
      <c r="S501" s="42"/>
      <c r="T501" s="42"/>
      <c r="U501" s="42"/>
      <c r="V501" s="42"/>
      <c r="W501" s="42"/>
      <c r="X501" s="42"/>
      <c r="Y501" s="42"/>
      <c r="Z501" s="42"/>
      <c r="AA501" s="42"/>
      <c r="AB501" s="42"/>
      <c r="AC501" s="42"/>
      <c r="AD501" s="42"/>
      <c r="AE501" s="42"/>
      <c r="AF501" s="42"/>
      <c r="AG501" s="42"/>
      <c r="AH501" s="42"/>
      <c r="AI501" s="42"/>
      <c r="AJ501" s="42"/>
      <c r="AK501" s="42"/>
      <c r="AL501" s="42"/>
      <c r="AM501" s="42"/>
      <c r="AN501" s="42"/>
    </row>
    <row r="502" spans="16:40" ht="19.5" customHeight="1">
      <c r="P502" s="42"/>
      <c r="Q502" s="42"/>
      <c r="R502" s="42"/>
      <c r="S502" s="42"/>
      <c r="T502" s="42"/>
      <c r="U502" s="42"/>
      <c r="V502" s="42"/>
      <c r="W502" s="42"/>
      <c r="X502" s="42"/>
      <c r="Y502" s="42"/>
      <c r="Z502" s="42"/>
      <c r="AA502" s="42"/>
      <c r="AB502" s="42"/>
      <c r="AC502" s="42"/>
      <c r="AD502" s="42"/>
      <c r="AE502" s="42"/>
      <c r="AF502" s="42"/>
      <c r="AG502" s="42"/>
      <c r="AH502" s="42"/>
      <c r="AI502" s="42"/>
      <c r="AJ502" s="42"/>
      <c r="AK502" s="42"/>
      <c r="AL502" s="42"/>
      <c r="AM502" s="42"/>
      <c r="AN502" s="42"/>
    </row>
    <row r="503" spans="16:40" ht="19.5" customHeight="1">
      <c r="P503" s="42"/>
      <c r="Q503" s="42"/>
      <c r="R503" s="42"/>
      <c r="S503" s="42"/>
      <c r="T503" s="42"/>
      <c r="U503" s="42"/>
      <c r="V503" s="42"/>
      <c r="W503" s="42"/>
      <c r="X503" s="42"/>
      <c r="Y503" s="42"/>
      <c r="Z503" s="42"/>
      <c r="AA503" s="42"/>
      <c r="AB503" s="42"/>
      <c r="AC503" s="42"/>
      <c r="AD503" s="42"/>
      <c r="AE503" s="42"/>
      <c r="AF503" s="42"/>
      <c r="AG503" s="42"/>
      <c r="AH503" s="42"/>
      <c r="AI503" s="42"/>
      <c r="AJ503" s="42"/>
      <c r="AK503" s="42"/>
      <c r="AL503" s="42"/>
      <c r="AM503" s="42"/>
      <c r="AN503" s="42"/>
    </row>
    <row r="504" spans="16:40" ht="19.5" customHeight="1">
      <c r="P504" s="42"/>
      <c r="Q504" s="42"/>
      <c r="R504" s="42"/>
      <c r="S504" s="42"/>
      <c r="T504" s="42"/>
      <c r="U504" s="42"/>
      <c r="V504" s="42"/>
      <c r="W504" s="42"/>
      <c r="X504" s="42"/>
      <c r="Y504" s="42"/>
      <c r="Z504" s="42"/>
      <c r="AA504" s="42"/>
      <c r="AB504" s="42"/>
      <c r="AC504" s="42"/>
      <c r="AD504" s="42"/>
      <c r="AE504" s="42"/>
      <c r="AF504" s="42"/>
      <c r="AG504" s="42"/>
      <c r="AH504" s="42"/>
      <c r="AI504" s="42"/>
      <c r="AJ504" s="42"/>
      <c r="AK504" s="42"/>
      <c r="AL504" s="42"/>
      <c r="AM504" s="42"/>
      <c r="AN504" s="42"/>
    </row>
    <row r="505" spans="16:40" ht="19.5" customHeight="1">
      <c r="P505" s="42"/>
      <c r="Q505" s="42"/>
      <c r="R505" s="42"/>
      <c r="S505" s="42"/>
      <c r="T505" s="42"/>
      <c r="U505" s="42"/>
      <c r="V505" s="42"/>
      <c r="W505" s="42"/>
      <c r="X505" s="42"/>
      <c r="Y505" s="42"/>
      <c r="Z505" s="42"/>
      <c r="AA505" s="42"/>
      <c r="AB505" s="42"/>
      <c r="AC505" s="42"/>
      <c r="AD505" s="42"/>
      <c r="AE505" s="42"/>
      <c r="AF505" s="42"/>
      <c r="AG505" s="42"/>
      <c r="AH505" s="42"/>
      <c r="AI505" s="42"/>
      <c r="AJ505" s="42"/>
      <c r="AK505" s="42"/>
      <c r="AL505" s="42"/>
      <c r="AM505" s="42"/>
      <c r="AN505" s="42"/>
    </row>
    <row r="506" spans="16:40" ht="19.5" customHeight="1">
      <c r="P506" s="42"/>
      <c r="Q506" s="42"/>
      <c r="R506" s="42"/>
      <c r="S506" s="42"/>
      <c r="T506" s="42"/>
      <c r="U506" s="42"/>
      <c r="V506" s="42"/>
      <c r="W506" s="42"/>
      <c r="X506" s="42"/>
      <c r="Y506" s="42"/>
      <c r="Z506" s="42"/>
      <c r="AA506" s="42"/>
      <c r="AB506" s="42"/>
      <c r="AC506" s="42"/>
      <c r="AD506" s="42"/>
      <c r="AE506" s="42"/>
      <c r="AF506" s="42"/>
      <c r="AG506" s="42"/>
      <c r="AH506" s="42"/>
      <c r="AI506" s="42"/>
      <c r="AJ506" s="42"/>
      <c r="AK506" s="42"/>
      <c r="AL506" s="42"/>
      <c r="AM506" s="42"/>
      <c r="AN506" s="42"/>
    </row>
    <row r="507" spans="16:40" ht="19.5" customHeight="1">
      <c r="P507" s="42"/>
      <c r="Q507" s="42"/>
      <c r="R507" s="42"/>
      <c r="S507" s="42"/>
      <c r="T507" s="42"/>
      <c r="U507" s="42"/>
      <c r="V507" s="42"/>
      <c r="W507" s="42"/>
      <c r="X507" s="42"/>
      <c r="Y507" s="42"/>
      <c r="Z507" s="42"/>
      <c r="AA507" s="42"/>
      <c r="AB507" s="42"/>
      <c r="AC507" s="42"/>
      <c r="AD507" s="42"/>
      <c r="AE507" s="42"/>
      <c r="AF507" s="42"/>
      <c r="AG507" s="42"/>
      <c r="AH507" s="42"/>
      <c r="AI507" s="42"/>
      <c r="AJ507" s="42"/>
      <c r="AK507" s="42"/>
      <c r="AL507" s="42"/>
      <c r="AM507" s="42"/>
      <c r="AN507" s="42"/>
    </row>
    <row r="508" spans="16:40" ht="19.5" customHeight="1">
      <c r="P508" s="42"/>
      <c r="Q508" s="42"/>
      <c r="R508" s="42"/>
      <c r="S508" s="42"/>
      <c r="T508" s="42"/>
      <c r="U508" s="42"/>
      <c r="V508" s="42"/>
      <c r="W508" s="42"/>
      <c r="X508" s="42"/>
      <c r="Y508" s="42"/>
      <c r="Z508" s="42"/>
      <c r="AA508" s="42"/>
      <c r="AB508" s="42"/>
      <c r="AC508" s="42"/>
      <c r="AD508" s="42"/>
      <c r="AE508" s="42"/>
      <c r="AF508" s="42"/>
      <c r="AG508" s="42"/>
      <c r="AH508" s="42"/>
      <c r="AI508" s="42"/>
      <c r="AJ508" s="42"/>
      <c r="AK508" s="42"/>
      <c r="AL508" s="42"/>
      <c r="AM508" s="42"/>
      <c r="AN508" s="42"/>
    </row>
    <row r="509" spans="16:40" ht="19.5" customHeight="1">
      <c r="P509" s="42"/>
      <c r="Q509" s="42"/>
      <c r="R509" s="42"/>
      <c r="S509" s="42"/>
      <c r="T509" s="42"/>
      <c r="U509" s="42"/>
      <c r="V509" s="42"/>
      <c r="W509" s="42"/>
      <c r="X509" s="42"/>
      <c r="Y509" s="42"/>
      <c r="Z509" s="42"/>
      <c r="AA509" s="42"/>
      <c r="AB509" s="42"/>
      <c r="AC509" s="42"/>
      <c r="AD509" s="42"/>
      <c r="AE509" s="42"/>
      <c r="AF509" s="42"/>
      <c r="AG509" s="42"/>
      <c r="AH509" s="42"/>
      <c r="AI509" s="42"/>
      <c r="AJ509" s="42"/>
      <c r="AK509" s="42"/>
      <c r="AL509" s="42"/>
      <c r="AM509" s="42"/>
      <c r="AN509" s="42"/>
    </row>
    <row r="510" spans="16:40" ht="19.5" customHeight="1">
      <c r="P510" s="42"/>
      <c r="Q510" s="42"/>
      <c r="R510" s="42"/>
      <c r="S510" s="42"/>
      <c r="T510" s="42"/>
      <c r="U510" s="42"/>
      <c r="V510" s="42"/>
      <c r="W510" s="42"/>
      <c r="X510" s="42"/>
      <c r="Y510" s="42"/>
      <c r="Z510" s="42"/>
      <c r="AA510" s="42"/>
      <c r="AB510" s="42"/>
      <c r="AC510" s="42"/>
      <c r="AD510" s="42"/>
      <c r="AE510" s="42"/>
      <c r="AF510" s="42"/>
      <c r="AG510" s="42"/>
      <c r="AH510" s="42"/>
      <c r="AI510" s="42"/>
      <c r="AJ510" s="42"/>
      <c r="AK510" s="42"/>
      <c r="AL510" s="42"/>
      <c r="AM510" s="42"/>
      <c r="AN510" s="42"/>
    </row>
    <row r="511" spans="16:40" ht="19.5" customHeight="1">
      <c r="P511" s="42"/>
      <c r="Q511" s="42"/>
      <c r="R511" s="42"/>
      <c r="S511" s="42"/>
      <c r="T511" s="42"/>
      <c r="U511" s="42"/>
      <c r="V511" s="42"/>
      <c r="W511" s="42"/>
      <c r="X511" s="42"/>
      <c r="Y511" s="42"/>
      <c r="Z511" s="42"/>
      <c r="AA511" s="42"/>
      <c r="AB511" s="42"/>
      <c r="AC511" s="42"/>
      <c r="AD511" s="42"/>
      <c r="AE511" s="42"/>
      <c r="AF511" s="42"/>
      <c r="AG511" s="42"/>
      <c r="AH511" s="42"/>
      <c r="AI511" s="42"/>
      <c r="AJ511" s="42"/>
      <c r="AK511" s="42"/>
      <c r="AL511" s="42"/>
      <c r="AM511" s="42"/>
      <c r="AN511" s="42"/>
    </row>
    <row r="512" spans="16:40" ht="19.5" customHeight="1">
      <c r="P512" s="42"/>
      <c r="Q512" s="42"/>
      <c r="R512" s="42"/>
      <c r="S512" s="42"/>
      <c r="T512" s="42"/>
      <c r="U512" s="42"/>
      <c r="V512" s="42"/>
      <c r="W512" s="42"/>
      <c r="X512" s="42"/>
      <c r="Y512" s="42"/>
      <c r="Z512" s="42"/>
      <c r="AA512" s="42"/>
      <c r="AB512" s="42"/>
      <c r="AC512" s="42"/>
      <c r="AD512" s="42"/>
      <c r="AE512" s="42"/>
      <c r="AF512" s="42"/>
      <c r="AG512" s="42"/>
      <c r="AH512" s="42"/>
      <c r="AI512" s="42"/>
      <c r="AJ512" s="42"/>
      <c r="AK512" s="42"/>
      <c r="AL512" s="42"/>
      <c r="AM512" s="42"/>
      <c r="AN512" s="42"/>
    </row>
    <row r="513" spans="16:40" ht="19.5" customHeight="1">
      <c r="P513" s="42"/>
      <c r="Q513" s="42"/>
      <c r="R513" s="42"/>
      <c r="S513" s="42"/>
      <c r="T513" s="42"/>
      <c r="U513" s="42"/>
      <c r="V513" s="42"/>
      <c r="W513" s="42"/>
      <c r="X513" s="42"/>
      <c r="Y513" s="42"/>
      <c r="Z513" s="42"/>
      <c r="AA513" s="42"/>
      <c r="AB513" s="42"/>
      <c r="AC513" s="42"/>
      <c r="AD513" s="42"/>
      <c r="AE513" s="42"/>
      <c r="AF513" s="42"/>
      <c r="AG513" s="42"/>
      <c r="AH513" s="42"/>
      <c r="AI513" s="42"/>
      <c r="AJ513" s="42"/>
      <c r="AK513" s="42"/>
      <c r="AL513" s="42"/>
      <c r="AM513" s="42"/>
      <c r="AN513" s="42"/>
    </row>
    <row r="514" spans="16:40" ht="19.5" customHeight="1">
      <c r="P514" s="42"/>
      <c r="Q514" s="42"/>
      <c r="R514" s="42"/>
      <c r="S514" s="42"/>
      <c r="T514" s="42"/>
      <c r="U514" s="42"/>
      <c r="V514" s="42"/>
      <c r="W514" s="42"/>
      <c r="X514" s="42"/>
      <c r="Y514" s="42"/>
      <c r="Z514" s="42"/>
      <c r="AA514" s="42"/>
      <c r="AB514" s="42"/>
      <c r="AC514" s="42"/>
      <c r="AD514" s="42"/>
      <c r="AE514" s="42"/>
      <c r="AF514" s="42"/>
      <c r="AG514" s="42"/>
      <c r="AH514" s="42"/>
      <c r="AI514" s="42"/>
      <c r="AJ514" s="42"/>
      <c r="AK514" s="42"/>
      <c r="AL514" s="42"/>
      <c r="AM514" s="42"/>
      <c r="AN514" s="42"/>
    </row>
    <row r="515" spans="16:40" ht="19.5" customHeight="1">
      <c r="P515" s="42"/>
      <c r="Q515" s="42"/>
      <c r="R515" s="42"/>
      <c r="S515" s="42"/>
      <c r="T515" s="42"/>
      <c r="U515" s="42"/>
      <c r="V515" s="42"/>
      <c r="W515" s="42"/>
      <c r="X515" s="42"/>
      <c r="Y515" s="42"/>
      <c r="Z515" s="42"/>
      <c r="AA515" s="42"/>
      <c r="AB515" s="42"/>
      <c r="AC515" s="42"/>
      <c r="AD515" s="42"/>
      <c r="AE515" s="42"/>
      <c r="AF515" s="42"/>
      <c r="AG515" s="42"/>
      <c r="AH515" s="42"/>
      <c r="AI515" s="42"/>
      <c r="AJ515" s="42"/>
      <c r="AK515" s="42"/>
      <c r="AL515" s="42"/>
      <c r="AM515" s="42"/>
      <c r="AN515" s="42"/>
    </row>
    <row r="516" spans="16:40" ht="19.5" customHeight="1">
      <c r="P516" s="42"/>
      <c r="Q516" s="42"/>
      <c r="R516" s="42"/>
      <c r="S516" s="42"/>
      <c r="T516" s="42"/>
      <c r="U516" s="42"/>
      <c r="V516" s="42"/>
      <c r="W516" s="42"/>
      <c r="X516" s="42"/>
      <c r="Y516" s="42"/>
      <c r="Z516" s="42"/>
      <c r="AA516" s="42"/>
      <c r="AB516" s="42"/>
      <c r="AC516" s="42"/>
      <c r="AD516" s="42"/>
      <c r="AE516" s="42"/>
      <c r="AF516" s="42"/>
      <c r="AG516" s="42"/>
      <c r="AH516" s="42"/>
      <c r="AI516" s="42"/>
      <c r="AJ516" s="42"/>
      <c r="AK516" s="42"/>
      <c r="AL516" s="42"/>
      <c r="AM516" s="42"/>
      <c r="AN516" s="42"/>
    </row>
    <row r="517" spans="16:40" ht="19.5" customHeight="1">
      <c r="P517" s="42"/>
      <c r="Q517" s="42"/>
      <c r="R517" s="42"/>
      <c r="S517" s="42"/>
      <c r="T517" s="42"/>
      <c r="U517" s="42"/>
      <c r="V517" s="42"/>
      <c r="W517" s="42"/>
      <c r="X517" s="42"/>
      <c r="Y517" s="42"/>
      <c r="Z517" s="42"/>
      <c r="AA517" s="42"/>
      <c r="AB517" s="42"/>
      <c r="AC517" s="42"/>
      <c r="AD517" s="42"/>
      <c r="AE517" s="42"/>
      <c r="AF517" s="42"/>
      <c r="AG517" s="42"/>
      <c r="AH517" s="42"/>
      <c r="AI517" s="42"/>
      <c r="AJ517" s="42"/>
      <c r="AK517" s="42"/>
      <c r="AL517" s="42"/>
      <c r="AM517" s="42"/>
      <c r="AN517" s="42"/>
    </row>
    <row r="518" spans="16:40" ht="19.5" customHeight="1">
      <c r="P518" s="42"/>
      <c r="Q518" s="42"/>
      <c r="R518" s="42"/>
      <c r="S518" s="42"/>
      <c r="T518" s="42"/>
      <c r="U518" s="42"/>
      <c r="V518" s="42"/>
      <c r="W518" s="42"/>
      <c r="X518" s="42"/>
      <c r="Y518" s="42"/>
      <c r="Z518" s="42"/>
      <c r="AA518" s="42"/>
      <c r="AB518" s="42"/>
      <c r="AC518" s="42"/>
      <c r="AD518" s="42"/>
      <c r="AE518" s="42"/>
      <c r="AF518" s="42"/>
      <c r="AG518" s="42"/>
      <c r="AH518" s="42"/>
      <c r="AI518" s="42"/>
      <c r="AJ518" s="42"/>
      <c r="AK518" s="42"/>
      <c r="AL518" s="42"/>
      <c r="AM518" s="42"/>
      <c r="AN518" s="42"/>
    </row>
    <row r="519" spans="16:40" ht="19.5" customHeight="1">
      <c r="P519" s="42"/>
      <c r="Q519" s="42"/>
      <c r="R519" s="42"/>
      <c r="S519" s="42"/>
      <c r="T519" s="42"/>
      <c r="U519" s="42"/>
      <c r="V519" s="42"/>
      <c r="W519" s="42"/>
      <c r="X519" s="42"/>
      <c r="Y519" s="42"/>
      <c r="Z519" s="42"/>
      <c r="AA519" s="42"/>
      <c r="AB519" s="42"/>
      <c r="AC519" s="42"/>
      <c r="AD519" s="42"/>
      <c r="AE519" s="42"/>
      <c r="AF519" s="42"/>
      <c r="AG519" s="42"/>
      <c r="AH519" s="42"/>
      <c r="AI519" s="42"/>
      <c r="AJ519" s="42"/>
      <c r="AK519" s="42"/>
      <c r="AL519" s="42"/>
      <c r="AM519" s="42"/>
      <c r="AN519" s="42"/>
    </row>
    <row r="520" spans="16:40" ht="19.5" customHeight="1">
      <c r="P520" s="42"/>
      <c r="Q520" s="42"/>
      <c r="R520" s="42"/>
      <c r="S520" s="42"/>
      <c r="T520" s="42"/>
      <c r="U520" s="42"/>
      <c r="V520" s="42"/>
      <c r="W520" s="42"/>
      <c r="X520" s="42"/>
      <c r="Y520" s="42"/>
      <c r="Z520" s="42"/>
      <c r="AA520" s="42"/>
      <c r="AB520" s="42"/>
      <c r="AC520" s="42"/>
      <c r="AD520" s="42"/>
      <c r="AE520" s="42"/>
      <c r="AF520" s="42"/>
      <c r="AG520" s="42"/>
      <c r="AH520" s="42"/>
      <c r="AI520" s="42"/>
      <c r="AJ520" s="42"/>
      <c r="AK520" s="42"/>
      <c r="AL520" s="42"/>
      <c r="AM520" s="42"/>
      <c r="AN520" s="42"/>
    </row>
    <row r="521" spans="16:40" ht="19.5" customHeight="1">
      <c r="P521" s="42"/>
      <c r="Q521" s="42"/>
      <c r="R521" s="42"/>
      <c r="S521" s="42"/>
      <c r="T521" s="42"/>
      <c r="U521" s="42"/>
      <c r="V521" s="42"/>
      <c r="W521" s="42"/>
      <c r="X521" s="42"/>
      <c r="Y521" s="42"/>
      <c r="Z521" s="42"/>
      <c r="AA521" s="42"/>
      <c r="AB521" s="42"/>
      <c r="AC521" s="42"/>
      <c r="AD521" s="42"/>
      <c r="AE521" s="42"/>
      <c r="AF521" s="42"/>
      <c r="AG521" s="42"/>
      <c r="AH521" s="42"/>
      <c r="AI521" s="42"/>
      <c r="AJ521" s="42"/>
      <c r="AK521" s="42"/>
      <c r="AL521" s="42"/>
      <c r="AM521" s="42"/>
      <c r="AN521" s="42"/>
    </row>
    <row r="522" spans="16:40" ht="19.5" customHeight="1">
      <c r="P522" s="42"/>
      <c r="Q522" s="42"/>
      <c r="R522" s="42"/>
      <c r="S522" s="42"/>
      <c r="T522" s="42"/>
      <c r="U522" s="42"/>
      <c r="V522" s="42"/>
      <c r="W522" s="42"/>
      <c r="X522" s="42"/>
      <c r="Y522" s="42"/>
      <c r="Z522" s="42"/>
      <c r="AA522" s="42"/>
      <c r="AB522" s="42"/>
      <c r="AC522" s="42"/>
      <c r="AD522" s="42"/>
      <c r="AE522" s="42"/>
      <c r="AF522" s="42"/>
      <c r="AG522" s="42"/>
      <c r="AH522" s="42"/>
      <c r="AI522" s="42"/>
      <c r="AJ522" s="42"/>
      <c r="AK522" s="42"/>
      <c r="AL522" s="42"/>
      <c r="AM522" s="42"/>
      <c r="AN522" s="42"/>
    </row>
    <row r="523" spans="16:40" ht="19.5" customHeight="1">
      <c r="P523" s="42"/>
      <c r="Q523" s="42"/>
      <c r="R523" s="42"/>
      <c r="S523" s="42"/>
      <c r="T523" s="42"/>
      <c r="U523" s="42"/>
      <c r="V523" s="42"/>
      <c r="W523" s="42"/>
      <c r="X523" s="42"/>
      <c r="Y523" s="42"/>
      <c r="Z523" s="42"/>
      <c r="AA523" s="42"/>
      <c r="AB523" s="42"/>
      <c r="AC523" s="42"/>
      <c r="AD523" s="42"/>
      <c r="AE523" s="42"/>
      <c r="AF523" s="42"/>
      <c r="AG523" s="42"/>
      <c r="AH523" s="42"/>
      <c r="AI523" s="42"/>
      <c r="AJ523" s="42"/>
      <c r="AK523" s="42"/>
      <c r="AL523" s="42"/>
      <c r="AM523" s="42"/>
      <c r="AN523" s="42"/>
    </row>
    <row r="524" spans="16:40" ht="19.5" customHeight="1">
      <c r="P524" s="42"/>
      <c r="Q524" s="42"/>
      <c r="R524" s="42"/>
      <c r="S524" s="42"/>
      <c r="T524" s="42"/>
      <c r="U524" s="42"/>
      <c r="V524" s="42"/>
      <c r="W524" s="42"/>
      <c r="X524" s="42"/>
      <c r="Y524" s="42"/>
      <c r="Z524" s="42"/>
      <c r="AA524" s="42"/>
      <c r="AB524" s="42"/>
      <c r="AC524" s="42"/>
      <c r="AD524" s="42"/>
      <c r="AE524" s="42"/>
      <c r="AF524" s="42"/>
      <c r="AG524" s="42"/>
      <c r="AH524" s="42"/>
      <c r="AI524" s="42"/>
      <c r="AJ524" s="42"/>
      <c r="AK524" s="42"/>
      <c r="AL524" s="42"/>
      <c r="AM524" s="42"/>
      <c r="AN524" s="42"/>
    </row>
    <row r="525" spans="16:40" ht="19.5" customHeight="1">
      <c r="P525" s="42"/>
      <c r="Q525" s="42"/>
      <c r="R525" s="42"/>
      <c r="S525" s="42"/>
      <c r="T525" s="42"/>
      <c r="U525" s="42"/>
      <c r="V525" s="42"/>
      <c r="W525" s="42"/>
      <c r="X525" s="42"/>
      <c r="Y525" s="42"/>
      <c r="Z525" s="42"/>
      <c r="AA525" s="42"/>
      <c r="AB525" s="42"/>
      <c r="AC525" s="42"/>
      <c r="AD525" s="42"/>
      <c r="AE525" s="42"/>
      <c r="AF525" s="42"/>
      <c r="AG525" s="42"/>
      <c r="AH525" s="42"/>
      <c r="AI525" s="42"/>
      <c r="AJ525" s="42"/>
      <c r="AK525" s="42"/>
      <c r="AL525" s="42"/>
      <c r="AM525" s="42"/>
      <c r="AN525" s="42"/>
    </row>
    <row r="526" spans="16:40" ht="19.5" customHeight="1">
      <c r="P526" s="42"/>
      <c r="Q526" s="42"/>
      <c r="R526" s="42"/>
      <c r="S526" s="42"/>
      <c r="T526" s="42"/>
      <c r="U526" s="42"/>
      <c r="V526" s="42"/>
      <c r="W526" s="42"/>
      <c r="X526" s="42"/>
      <c r="Y526" s="42"/>
      <c r="Z526" s="42"/>
      <c r="AA526" s="42"/>
      <c r="AB526" s="42"/>
      <c r="AC526" s="42"/>
      <c r="AD526" s="42"/>
      <c r="AE526" s="42"/>
      <c r="AF526" s="42"/>
      <c r="AG526" s="42"/>
      <c r="AH526" s="42"/>
      <c r="AI526" s="42"/>
      <c r="AJ526" s="42"/>
      <c r="AK526" s="42"/>
      <c r="AL526" s="42"/>
      <c r="AM526" s="42"/>
      <c r="AN526" s="42"/>
    </row>
    <row r="527" spans="16:40" ht="19.5" customHeight="1">
      <c r="P527" s="42"/>
      <c r="Q527" s="42"/>
      <c r="R527" s="42"/>
      <c r="S527" s="42"/>
      <c r="T527" s="42"/>
      <c r="U527" s="42"/>
      <c r="V527" s="42"/>
      <c r="W527" s="42"/>
      <c r="X527" s="42"/>
      <c r="Y527" s="42"/>
      <c r="Z527" s="42"/>
      <c r="AA527" s="42"/>
      <c r="AB527" s="42"/>
      <c r="AC527" s="42"/>
      <c r="AD527" s="42"/>
      <c r="AE527" s="42"/>
      <c r="AF527" s="42"/>
      <c r="AG527" s="42"/>
      <c r="AH527" s="42"/>
      <c r="AI527" s="42"/>
      <c r="AJ527" s="42"/>
      <c r="AK527" s="42"/>
      <c r="AL527" s="42"/>
      <c r="AM527" s="42"/>
      <c r="AN527" s="42"/>
    </row>
    <row r="528" spans="16:40" ht="19.5" customHeight="1">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2"/>
      <c r="AM528" s="42"/>
      <c r="AN528" s="42"/>
    </row>
    <row r="529" spans="16:40" ht="19.5" customHeight="1">
      <c r="P529" s="42"/>
      <c r="Q529" s="42"/>
      <c r="R529" s="42"/>
      <c r="S529" s="42"/>
      <c r="T529" s="42"/>
      <c r="U529" s="42"/>
      <c r="V529" s="42"/>
      <c r="W529" s="42"/>
      <c r="X529" s="42"/>
      <c r="Y529" s="42"/>
      <c r="Z529" s="42"/>
      <c r="AA529" s="42"/>
      <c r="AB529" s="42"/>
      <c r="AC529" s="42"/>
      <c r="AD529" s="42"/>
      <c r="AE529" s="42"/>
      <c r="AF529" s="42"/>
      <c r="AG529" s="42"/>
      <c r="AH529" s="42"/>
      <c r="AI529" s="42"/>
      <c r="AJ529" s="42"/>
      <c r="AK529" s="42"/>
      <c r="AL529" s="42"/>
      <c r="AM529" s="42"/>
      <c r="AN529" s="42"/>
    </row>
    <row r="530" spans="16:40" ht="19.5" customHeight="1">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2"/>
      <c r="AM530" s="42"/>
      <c r="AN530" s="42"/>
    </row>
    <row r="531" spans="16:40" ht="19.5" customHeight="1">
      <c r="P531" s="42"/>
      <c r="Q531" s="42"/>
      <c r="R531" s="42"/>
      <c r="S531" s="42"/>
      <c r="T531" s="42"/>
      <c r="U531" s="42"/>
      <c r="V531" s="42"/>
      <c r="W531" s="42"/>
      <c r="X531" s="42"/>
      <c r="Y531" s="42"/>
      <c r="Z531" s="42"/>
      <c r="AA531" s="42"/>
      <c r="AB531" s="42"/>
      <c r="AC531" s="42"/>
      <c r="AD531" s="42"/>
      <c r="AE531" s="42"/>
      <c r="AF531" s="42"/>
      <c r="AG531" s="42"/>
      <c r="AH531" s="42"/>
      <c r="AI531" s="42"/>
      <c r="AJ531" s="42"/>
      <c r="AK531" s="42"/>
      <c r="AL531" s="42"/>
      <c r="AM531" s="42"/>
      <c r="AN531" s="42"/>
    </row>
    <row r="532" spans="16:40" ht="19.5" customHeight="1">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2"/>
      <c r="AM532" s="42"/>
      <c r="AN532" s="42"/>
    </row>
    <row r="533" spans="16:40" ht="19.5" customHeight="1">
      <c r="P533" s="42"/>
      <c r="Q533" s="42"/>
      <c r="R533" s="42"/>
      <c r="S533" s="42"/>
      <c r="T533" s="42"/>
      <c r="U533" s="42"/>
      <c r="V533" s="42"/>
      <c r="W533" s="42"/>
      <c r="X533" s="42"/>
      <c r="Y533" s="42"/>
      <c r="Z533" s="42"/>
      <c r="AA533" s="42"/>
      <c r="AB533" s="42"/>
      <c r="AC533" s="42"/>
      <c r="AD533" s="42"/>
      <c r="AE533" s="42"/>
      <c r="AF533" s="42"/>
      <c r="AG533" s="42"/>
      <c r="AH533" s="42"/>
      <c r="AI533" s="42"/>
      <c r="AJ533" s="42"/>
      <c r="AK533" s="42"/>
      <c r="AL533" s="42"/>
      <c r="AM533" s="42"/>
      <c r="AN533" s="42"/>
    </row>
    <row r="534" spans="16:40" ht="19.5" customHeight="1">
      <c r="P534" s="42"/>
      <c r="Q534" s="42"/>
      <c r="R534" s="42"/>
      <c r="S534" s="42"/>
      <c r="T534" s="42"/>
      <c r="U534" s="42"/>
      <c r="V534" s="42"/>
      <c r="W534" s="42"/>
      <c r="X534" s="42"/>
      <c r="Y534" s="42"/>
      <c r="Z534" s="42"/>
      <c r="AA534" s="42"/>
      <c r="AB534" s="42"/>
      <c r="AC534" s="42"/>
      <c r="AD534" s="42"/>
      <c r="AE534" s="42"/>
      <c r="AF534" s="42"/>
      <c r="AG534" s="42"/>
      <c r="AH534" s="42"/>
      <c r="AI534" s="42"/>
      <c r="AJ534" s="42"/>
      <c r="AK534" s="42"/>
      <c r="AL534" s="42"/>
      <c r="AM534" s="42"/>
      <c r="AN534" s="42"/>
    </row>
    <row r="535" spans="16:40" ht="19.5" customHeight="1">
      <c r="P535" s="42"/>
      <c r="Q535" s="42"/>
      <c r="R535" s="42"/>
      <c r="S535" s="42"/>
      <c r="T535" s="42"/>
      <c r="U535" s="42"/>
      <c r="V535" s="42"/>
      <c r="W535" s="42"/>
      <c r="X535" s="42"/>
      <c r="Y535" s="42"/>
      <c r="Z535" s="42"/>
      <c r="AA535" s="42"/>
      <c r="AB535" s="42"/>
      <c r="AC535" s="42"/>
      <c r="AD535" s="42"/>
      <c r="AE535" s="42"/>
      <c r="AF535" s="42"/>
      <c r="AG535" s="42"/>
      <c r="AH535" s="42"/>
      <c r="AI535" s="42"/>
      <c r="AJ535" s="42"/>
      <c r="AK535" s="42"/>
      <c r="AL535" s="42"/>
      <c r="AM535" s="42"/>
      <c r="AN535" s="42"/>
    </row>
    <row r="536" spans="16:40" ht="19.5" customHeight="1">
      <c r="P536" s="42"/>
      <c r="Q536" s="42"/>
      <c r="R536" s="42"/>
      <c r="S536" s="42"/>
      <c r="T536" s="42"/>
      <c r="U536" s="42"/>
      <c r="V536" s="42"/>
      <c r="W536" s="42"/>
      <c r="X536" s="42"/>
      <c r="Y536" s="42"/>
      <c r="Z536" s="42"/>
      <c r="AA536" s="42"/>
      <c r="AB536" s="42"/>
      <c r="AC536" s="42"/>
      <c r="AD536" s="42"/>
      <c r="AE536" s="42"/>
      <c r="AF536" s="42"/>
      <c r="AG536" s="42"/>
      <c r="AH536" s="42"/>
      <c r="AI536" s="42"/>
      <c r="AJ536" s="42"/>
      <c r="AK536" s="42"/>
      <c r="AL536" s="42"/>
      <c r="AM536" s="42"/>
      <c r="AN536" s="42"/>
    </row>
    <row r="537" spans="16:40" ht="19.5" customHeight="1">
      <c r="P537" s="42"/>
      <c r="Q537" s="42"/>
      <c r="R537" s="42"/>
      <c r="S537" s="42"/>
      <c r="T537" s="42"/>
      <c r="U537" s="42"/>
      <c r="V537" s="42"/>
      <c r="W537" s="42"/>
      <c r="X537" s="42"/>
      <c r="Y537" s="42"/>
      <c r="Z537" s="42"/>
      <c r="AA537" s="42"/>
      <c r="AB537" s="42"/>
      <c r="AC537" s="42"/>
      <c r="AD537" s="42"/>
      <c r="AE537" s="42"/>
      <c r="AF537" s="42"/>
      <c r="AG537" s="42"/>
      <c r="AH537" s="42"/>
      <c r="AI537" s="42"/>
      <c r="AJ537" s="42"/>
      <c r="AK537" s="42"/>
      <c r="AL537" s="42"/>
      <c r="AM537" s="42"/>
      <c r="AN537" s="42"/>
    </row>
    <row r="538" spans="16:40" ht="19.5" customHeight="1">
      <c r="P538" s="42"/>
      <c r="Q538" s="42"/>
      <c r="R538" s="42"/>
      <c r="S538" s="42"/>
      <c r="T538" s="42"/>
      <c r="U538" s="42"/>
      <c r="V538" s="42"/>
      <c r="W538" s="42"/>
      <c r="X538" s="42"/>
      <c r="Y538" s="42"/>
      <c r="Z538" s="42"/>
      <c r="AA538" s="42"/>
      <c r="AB538" s="42"/>
      <c r="AC538" s="42"/>
      <c r="AD538" s="42"/>
      <c r="AE538" s="42"/>
      <c r="AF538" s="42"/>
      <c r="AG538" s="42"/>
      <c r="AH538" s="42"/>
      <c r="AI538" s="42"/>
      <c r="AJ538" s="42"/>
      <c r="AK538" s="42"/>
      <c r="AL538" s="42"/>
      <c r="AM538" s="42"/>
      <c r="AN538" s="42"/>
    </row>
    <row r="539" spans="16:40" ht="19.5" customHeight="1">
      <c r="P539" s="42"/>
      <c r="Q539" s="42"/>
      <c r="R539" s="42"/>
      <c r="S539" s="42"/>
      <c r="T539" s="42"/>
      <c r="U539" s="42"/>
      <c r="V539" s="42"/>
      <c r="W539" s="42"/>
      <c r="X539" s="42"/>
      <c r="Y539" s="42"/>
      <c r="Z539" s="42"/>
      <c r="AA539" s="42"/>
      <c r="AB539" s="42"/>
      <c r="AC539" s="42"/>
      <c r="AD539" s="42"/>
      <c r="AE539" s="42"/>
      <c r="AF539" s="42"/>
      <c r="AG539" s="42"/>
      <c r="AH539" s="42"/>
      <c r="AI539" s="42"/>
      <c r="AJ539" s="42"/>
      <c r="AK539" s="42"/>
      <c r="AL539" s="42"/>
      <c r="AM539" s="42"/>
      <c r="AN539" s="42"/>
    </row>
    <row r="540" spans="16:40" ht="19.5" customHeight="1">
      <c r="P540" s="42"/>
      <c r="Q540" s="42"/>
      <c r="R540" s="42"/>
      <c r="S540" s="42"/>
      <c r="T540" s="42"/>
      <c r="U540" s="42"/>
      <c r="V540" s="42"/>
      <c r="W540" s="42"/>
      <c r="X540" s="42"/>
      <c r="Y540" s="42"/>
      <c r="Z540" s="42"/>
      <c r="AA540" s="42"/>
      <c r="AB540" s="42"/>
      <c r="AC540" s="42"/>
      <c r="AD540" s="42"/>
      <c r="AE540" s="42"/>
      <c r="AF540" s="42"/>
      <c r="AG540" s="42"/>
      <c r="AH540" s="42"/>
      <c r="AI540" s="42"/>
      <c r="AJ540" s="42"/>
      <c r="AK540" s="42"/>
      <c r="AL540" s="42"/>
      <c r="AM540" s="42"/>
      <c r="AN540" s="42"/>
    </row>
    <row r="541" spans="16:40" ht="19.5" customHeight="1">
      <c r="P541" s="42"/>
      <c r="Q541" s="42"/>
      <c r="R541" s="42"/>
      <c r="S541" s="42"/>
      <c r="T541" s="42"/>
      <c r="U541" s="42"/>
      <c r="V541" s="42"/>
      <c r="W541" s="42"/>
      <c r="X541" s="42"/>
      <c r="Y541" s="42"/>
      <c r="Z541" s="42"/>
      <c r="AA541" s="42"/>
      <c r="AB541" s="42"/>
      <c r="AC541" s="42"/>
      <c r="AD541" s="42"/>
      <c r="AE541" s="42"/>
      <c r="AF541" s="42"/>
      <c r="AG541" s="42"/>
      <c r="AH541" s="42"/>
      <c r="AI541" s="42"/>
      <c r="AJ541" s="42"/>
      <c r="AK541" s="42"/>
      <c r="AL541" s="42"/>
      <c r="AM541" s="42"/>
      <c r="AN541" s="42"/>
    </row>
    <row r="542" spans="16:40" ht="19.5" customHeight="1">
      <c r="P542" s="42"/>
      <c r="Q542" s="42"/>
      <c r="R542" s="42"/>
      <c r="S542" s="42"/>
      <c r="T542" s="42"/>
      <c r="U542" s="42"/>
      <c r="V542" s="42"/>
      <c r="W542" s="42"/>
      <c r="X542" s="42"/>
      <c r="Y542" s="42"/>
      <c r="Z542" s="42"/>
      <c r="AA542" s="42"/>
      <c r="AB542" s="42"/>
      <c r="AC542" s="42"/>
      <c r="AD542" s="42"/>
      <c r="AE542" s="42"/>
      <c r="AF542" s="42"/>
      <c r="AG542" s="42"/>
      <c r="AH542" s="42"/>
      <c r="AI542" s="42"/>
      <c r="AJ542" s="42"/>
      <c r="AK542" s="42"/>
      <c r="AL542" s="42"/>
      <c r="AM542" s="42"/>
      <c r="AN542" s="42"/>
    </row>
    <row r="543" spans="16:40" ht="19.5" customHeight="1">
      <c r="P543" s="42"/>
      <c r="Q543" s="42"/>
      <c r="R543" s="42"/>
      <c r="S543" s="42"/>
      <c r="T543" s="42"/>
      <c r="U543" s="42"/>
      <c r="V543" s="42"/>
      <c r="W543" s="42"/>
      <c r="X543" s="42"/>
      <c r="Y543" s="42"/>
      <c r="Z543" s="42"/>
      <c r="AA543" s="42"/>
      <c r="AB543" s="42"/>
      <c r="AC543" s="42"/>
      <c r="AD543" s="42"/>
      <c r="AE543" s="42"/>
      <c r="AF543" s="42"/>
      <c r="AG543" s="42"/>
      <c r="AH543" s="42"/>
      <c r="AI543" s="42"/>
      <c r="AJ543" s="42"/>
      <c r="AK543" s="42"/>
      <c r="AL543" s="42"/>
      <c r="AM543" s="42"/>
      <c r="AN543" s="42"/>
    </row>
    <row r="544" spans="16:40" ht="19.5" customHeight="1">
      <c r="P544" s="42"/>
      <c r="Q544" s="42"/>
      <c r="R544" s="42"/>
      <c r="S544" s="42"/>
      <c r="T544" s="42"/>
      <c r="U544" s="42"/>
      <c r="V544" s="42"/>
      <c r="W544" s="42"/>
      <c r="X544" s="42"/>
      <c r="Y544" s="42"/>
      <c r="Z544" s="42"/>
      <c r="AA544" s="42"/>
      <c r="AB544" s="42"/>
      <c r="AC544" s="42"/>
      <c r="AD544" s="42"/>
      <c r="AE544" s="42"/>
      <c r="AF544" s="42"/>
      <c r="AG544" s="42"/>
      <c r="AH544" s="42"/>
      <c r="AI544" s="42"/>
      <c r="AJ544" s="42"/>
      <c r="AK544" s="42"/>
      <c r="AL544" s="42"/>
      <c r="AM544" s="42"/>
      <c r="AN544" s="42"/>
    </row>
    <row r="545" spans="16:40" ht="19.5" customHeight="1">
      <c r="P545" s="42"/>
      <c r="Q545" s="42"/>
      <c r="R545" s="42"/>
      <c r="S545" s="42"/>
      <c r="T545" s="42"/>
      <c r="U545" s="42"/>
      <c r="V545" s="42"/>
      <c r="W545" s="42"/>
      <c r="X545" s="42"/>
      <c r="Y545" s="42"/>
      <c r="Z545" s="42"/>
      <c r="AA545" s="42"/>
      <c r="AB545" s="42"/>
      <c r="AC545" s="42"/>
      <c r="AD545" s="42"/>
      <c r="AE545" s="42"/>
      <c r="AF545" s="42"/>
      <c r="AG545" s="42"/>
      <c r="AH545" s="42"/>
      <c r="AI545" s="42"/>
      <c r="AJ545" s="42"/>
      <c r="AK545" s="42"/>
      <c r="AL545" s="42"/>
      <c r="AM545" s="42"/>
      <c r="AN545" s="42"/>
    </row>
    <row r="546" spans="16:40" ht="19.5" customHeight="1">
      <c r="P546" s="42"/>
      <c r="Q546" s="42"/>
      <c r="R546" s="42"/>
      <c r="S546" s="42"/>
      <c r="T546" s="42"/>
      <c r="U546" s="42"/>
      <c r="V546" s="42"/>
      <c r="W546" s="42"/>
      <c r="X546" s="42"/>
      <c r="Y546" s="42"/>
      <c r="Z546" s="42"/>
      <c r="AA546" s="42"/>
      <c r="AB546" s="42"/>
      <c r="AC546" s="42"/>
      <c r="AD546" s="42"/>
      <c r="AE546" s="42"/>
      <c r="AF546" s="42"/>
      <c r="AG546" s="42"/>
      <c r="AH546" s="42"/>
      <c r="AI546" s="42"/>
      <c r="AJ546" s="42"/>
      <c r="AK546" s="42"/>
      <c r="AL546" s="42"/>
      <c r="AM546" s="42"/>
      <c r="AN546" s="42"/>
    </row>
    <row r="547" spans="16:40" ht="19.5" customHeight="1">
      <c r="P547" s="42"/>
      <c r="Q547" s="42"/>
      <c r="R547" s="42"/>
      <c r="S547" s="42"/>
      <c r="T547" s="42"/>
      <c r="U547" s="42"/>
      <c r="V547" s="42"/>
      <c r="W547" s="42"/>
      <c r="X547" s="42"/>
      <c r="Y547" s="42"/>
      <c r="Z547" s="42"/>
      <c r="AA547" s="42"/>
      <c r="AB547" s="42"/>
      <c r="AC547" s="42"/>
      <c r="AD547" s="42"/>
      <c r="AE547" s="42"/>
      <c r="AF547" s="42"/>
      <c r="AG547" s="42"/>
      <c r="AH547" s="42"/>
      <c r="AI547" s="42"/>
      <c r="AJ547" s="42"/>
      <c r="AK547" s="42"/>
      <c r="AL547" s="42"/>
      <c r="AM547" s="42"/>
      <c r="AN547" s="42"/>
    </row>
    <row r="548" spans="16:40" ht="19.5" customHeight="1">
      <c r="P548" s="42"/>
      <c r="Q548" s="42"/>
      <c r="R548" s="42"/>
      <c r="S548" s="42"/>
      <c r="T548" s="42"/>
      <c r="U548" s="42"/>
      <c r="V548" s="42"/>
      <c r="W548" s="42"/>
      <c r="X548" s="42"/>
      <c r="Y548" s="42"/>
      <c r="Z548" s="42"/>
      <c r="AA548" s="42"/>
      <c r="AB548" s="42"/>
      <c r="AC548" s="42"/>
      <c r="AD548" s="42"/>
      <c r="AE548" s="42"/>
      <c r="AF548" s="42"/>
      <c r="AG548" s="42"/>
      <c r="AH548" s="42"/>
      <c r="AI548" s="42"/>
      <c r="AJ548" s="42"/>
      <c r="AK548" s="42"/>
      <c r="AL548" s="42"/>
      <c r="AM548" s="42"/>
      <c r="AN548" s="42"/>
    </row>
    <row r="549" spans="16:40" ht="19.5" customHeight="1">
      <c r="P549" s="42"/>
      <c r="Q549" s="42"/>
      <c r="R549" s="42"/>
      <c r="S549" s="42"/>
      <c r="T549" s="42"/>
      <c r="U549" s="42"/>
      <c r="V549" s="42"/>
      <c r="W549" s="42"/>
      <c r="X549" s="42"/>
      <c r="Y549" s="42"/>
      <c r="Z549" s="42"/>
      <c r="AA549" s="42"/>
      <c r="AB549" s="42"/>
      <c r="AC549" s="42"/>
      <c r="AD549" s="42"/>
      <c r="AE549" s="42"/>
      <c r="AF549" s="42"/>
      <c r="AG549" s="42"/>
      <c r="AH549" s="42"/>
      <c r="AI549" s="42"/>
      <c r="AJ549" s="42"/>
      <c r="AK549" s="42"/>
      <c r="AL549" s="42"/>
      <c r="AM549" s="42"/>
      <c r="AN549" s="42"/>
    </row>
    <row r="550" spans="16:40" ht="19.5" customHeight="1">
      <c r="P550" s="42"/>
      <c r="Q550" s="42"/>
      <c r="R550" s="42"/>
      <c r="S550" s="42"/>
      <c r="T550" s="42"/>
      <c r="U550" s="42"/>
      <c r="V550" s="42"/>
      <c r="W550" s="42"/>
      <c r="X550" s="42"/>
      <c r="Y550" s="42"/>
      <c r="Z550" s="42"/>
      <c r="AA550" s="42"/>
      <c r="AB550" s="42"/>
      <c r="AC550" s="42"/>
      <c r="AD550" s="42"/>
      <c r="AE550" s="42"/>
      <c r="AF550" s="42"/>
      <c r="AG550" s="42"/>
      <c r="AH550" s="42"/>
      <c r="AI550" s="42"/>
      <c r="AJ550" s="42"/>
      <c r="AK550" s="42"/>
      <c r="AL550" s="42"/>
      <c r="AM550" s="42"/>
      <c r="AN550" s="42"/>
    </row>
    <row r="551" spans="16:40" ht="19.5" customHeight="1">
      <c r="P551" s="42"/>
      <c r="Q551" s="42"/>
      <c r="R551" s="42"/>
      <c r="S551" s="42"/>
      <c r="T551" s="42"/>
      <c r="U551" s="42"/>
      <c r="V551" s="42"/>
      <c r="W551" s="42"/>
      <c r="X551" s="42"/>
      <c r="Y551" s="42"/>
      <c r="Z551" s="42"/>
      <c r="AA551" s="42"/>
      <c r="AB551" s="42"/>
      <c r="AC551" s="42"/>
      <c r="AD551" s="42"/>
      <c r="AE551" s="42"/>
      <c r="AF551" s="42"/>
      <c r="AG551" s="42"/>
      <c r="AH551" s="42"/>
      <c r="AI551" s="42"/>
      <c r="AJ551" s="42"/>
      <c r="AK551" s="42"/>
      <c r="AL551" s="42"/>
      <c r="AM551" s="42"/>
      <c r="AN551" s="42"/>
    </row>
    <row r="552" spans="16:40" ht="19.5" customHeight="1">
      <c r="P552" s="42"/>
      <c r="Q552" s="42"/>
      <c r="R552" s="42"/>
      <c r="S552" s="42"/>
      <c r="T552" s="42"/>
      <c r="U552" s="42"/>
      <c r="V552" s="42"/>
      <c r="W552" s="42"/>
      <c r="X552" s="42"/>
      <c r="Y552" s="42"/>
      <c r="Z552" s="42"/>
      <c r="AA552" s="42"/>
      <c r="AB552" s="42"/>
      <c r="AC552" s="42"/>
      <c r="AD552" s="42"/>
      <c r="AE552" s="42"/>
      <c r="AF552" s="42"/>
      <c r="AG552" s="42"/>
      <c r="AH552" s="42"/>
      <c r="AI552" s="42"/>
      <c r="AJ552" s="42"/>
      <c r="AK552" s="42"/>
      <c r="AL552" s="42"/>
      <c r="AM552" s="42"/>
      <c r="AN552" s="42"/>
    </row>
    <row r="553" spans="16:40" ht="19.5" customHeight="1">
      <c r="P553" s="42"/>
      <c r="Q553" s="42"/>
      <c r="R553" s="42"/>
      <c r="S553" s="42"/>
      <c r="T553" s="42"/>
      <c r="U553" s="42"/>
      <c r="V553" s="42"/>
      <c r="W553" s="42"/>
      <c r="X553" s="42"/>
      <c r="Y553" s="42"/>
      <c r="Z553" s="42"/>
      <c r="AA553" s="42"/>
      <c r="AB553" s="42"/>
      <c r="AC553" s="42"/>
      <c r="AD553" s="42"/>
      <c r="AE553" s="42"/>
      <c r="AF553" s="42"/>
      <c r="AG553" s="42"/>
      <c r="AH553" s="42"/>
      <c r="AI553" s="42"/>
      <c r="AJ553" s="42"/>
      <c r="AK553" s="42"/>
      <c r="AL553" s="42"/>
      <c r="AM553" s="42"/>
      <c r="AN553" s="42"/>
    </row>
    <row r="554" spans="16:40" ht="19.5" customHeight="1">
      <c r="P554" s="42"/>
      <c r="Q554" s="42"/>
      <c r="R554" s="42"/>
      <c r="S554" s="42"/>
      <c r="T554" s="42"/>
      <c r="U554" s="42"/>
      <c r="V554" s="42"/>
      <c r="W554" s="42"/>
      <c r="X554" s="42"/>
      <c r="Y554" s="42"/>
      <c r="Z554" s="42"/>
      <c r="AA554" s="42"/>
      <c r="AB554" s="42"/>
      <c r="AC554" s="42"/>
      <c r="AD554" s="42"/>
      <c r="AE554" s="42"/>
      <c r="AF554" s="42"/>
      <c r="AG554" s="42"/>
      <c r="AH554" s="42"/>
      <c r="AI554" s="42"/>
      <c r="AJ554" s="42"/>
      <c r="AK554" s="42"/>
      <c r="AL554" s="42"/>
      <c r="AM554" s="42"/>
      <c r="AN554" s="42"/>
    </row>
    <row r="555" spans="16:40" ht="19.5" customHeight="1">
      <c r="P555" s="42"/>
      <c r="Q555" s="42"/>
      <c r="R555" s="42"/>
      <c r="S555" s="42"/>
      <c r="T555" s="42"/>
      <c r="U555" s="42"/>
      <c r="V555" s="42"/>
      <c r="W555" s="42"/>
      <c r="X555" s="42"/>
      <c r="Y555" s="42"/>
      <c r="Z555" s="42"/>
      <c r="AA555" s="42"/>
      <c r="AB555" s="42"/>
      <c r="AC555" s="42"/>
      <c r="AD555" s="42"/>
      <c r="AE555" s="42"/>
      <c r="AF555" s="42"/>
      <c r="AG555" s="42"/>
      <c r="AH555" s="42"/>
      <c r="AI555" s="42"/>
      <c r="AJ555" s="42"/>
      <c r="AK555" s="42"/>
      <c r="AL555" s="42"/>
      <c r="AM555" s="42"/>
      <c r="AN555" s="42"/>
    </row>
    <row r="556" spans="16:40" ht="19.5" customHeight="1">
      <c r="P556" s="42"/>
      <c r="Q556" s="42"/>
      <c r="R556" s="42"/>
      <c r="S556" s="42"/>
      <c r="T556" s="42"/>
      <c r="U556" s="42"/>
      <c r="V556" s="42"/>
      <c r="W556" s="42"/>
      <c r="X556" s="42"/>
      <c r="Y556" s="42"/>
      <c r="Z556" s="42"/>
      <c r="AA556" s="42"/>
      <c r="AB556" s="42"/>
      <c r="AC556" s="42"/>
      <c r="AD556" s="42"/>
      <c r="AE556" s="42"/>
      <c r="AF556" s="42"/>
      <c r="AG556" s="42"/>
      <c r="AH556" s="42"/>
      <c r="AI556" s="42"/>
      <c r="AJ556" s="42"/>
      <c r="AK556" s="42"/>
      <c r="AL556" s="42"/>
      <c r="AM556" s="42"/>
      <c r="AN556" s="42"/>
    </row>
    <row r="557" spans="16:40" ht="19.5" customHeight="1">
      <c r="P557" s="42"/>
      <c r="Q557" s="42"/>
      <c r="R557" s="42"/>
      <c r="S557" s="42"/>
      <c r="T557" s="42"/>
      <c r="U557" s="42"/>
      <c r="V557" s="42"/>
      <c r="W557" s="42"/>
      <c r="X557" s="42"/>
      <c r="Y557" s="42"/>
      <c r="Z557" s="42"/>
      <c r="AA557" s="42"/>
      <c r="AB557" s="42"/>
      <c r="AC557" s="42"/>
      <c r="AD557" s="42"/>
      <c r="AE557" s="42"/>
      <c r="AF557" s="42"/>
      <c r="AG557" s="42"/>
      <c r="AH557" s="42"/>
      <c r="AI557" s="42"/>
      <c r="AJ557" s="42"/>
      <c r="AK557" s="42"/>
      <c r="AL557" s="42"/>
      <c r="AM557" s="42"/>
      <c r="AN557" s="42"/>
    </row>
    <row r="558" spans="16:40" ht="19.5" customHeight="1">
      <c r="P558" s="42"/>
      <c r="Q558" s="42"/>
      <c r="R558" s="42"/>
      <c r="S558" s="42"/>
      <c r="T558" s="42"/>
      <c r="U558" s="42"/>
      <c r="V558" s="42"/>
      <c r="W558" s="42"/>
      <c r="X558" s="42"/>
      <c r="Y558" s="42"/>
      <c r="Z558" s="42"/>
      <c r="AA558" s="42"/>
      <c r="AB558" s="42"/>
      <c r="AC558" s="42"/>
      <c r="AD558" s="42"/>
      <c r="AE558" s="42"/>
      <c r="AF558" s="42"/>
      <c r="AG558" s="42"/>
      <c r="AH558" s="42"/>
      <c r="AI558" s="42"/>
      <c r="AJ558" s="42"/>
      <c r="AK558" s="42"/>
      <c r="AL558" s="42"/>
      <c r="AM558" s="42"/>
      <c r="AN558" s="42"/>
    </row>
    <row r="559" spans="16:40" ht="19.5" customHeight="1">
      <c r="P559" s="42"/>
      <c r="Q559" s="42"/>
      <c r="R559" s="42"/>
      <c r="S559" s="42"/>
      <c r="T559" s="42"/>
      <c r="U559" s="42"/>
      <c r="V559" s="42"/>
      <c r="W559" s="42"/>
      <c r="X559" s="42"/>
      <c r="Y559" s="42"/>
      <c r="Z559" s="42"/>
      <c r="AA559" s="42"/>
      <c r="AB559" s="42"/>
      <c r="AC559" s="42"/>
      <c r="AD559" s="42"/>
      <c r="AE559" s="42"/>
      <c r="AF559" s="42"/>
      <c r="AG559" s="42"/>
      <c r="AH559" s="42"/>
      <c r="AI559" s="42"/>
      <c r="AJ559" s="42"/>
      <c r="AK559" s="42"/>
      <c r="AL559" s="42"/>
      <c r="AM559" s="42"/>
      <c r="AN559" s="42"/>
    </row>
    <row r="560" spans="16:40" ht="19.5" customHeight="1">
      <c r="P560" s="42"/>
      <c r="Q560" s="42"/>
      <c r="R560" s="42"/>
      <c r="S560" s="42"/>
      <c r="T560" s="42"/>
      <c r="U560" s="42"/>
      <c r="V560" s="42"/>
      <c r="W560" s="42"/>
      <c r="X560" s="42"/>
      <c r="Y560" s="42"/>
      <c r="Z560" s="42"/>
      <c r="AA560" s="42"/>
      <c r="AB560" s="42"/>
      <c r="AC560" s="42"/>
      <c r="AD560" s="42"/>
      <c r="AE560" s="42"/>
      <c r="AF560" s="42"/>
      <c r="AG560" s="42"/>
      <c r="AH560" s="42"/>
      <c r="AI560" s="42"/>
      <c r="AJ560" s="42"/>
      <c r="AK560" s="42"/>
      <c r="AL560" s="42"/>
      <c r="AM560" s="42"/>
      <c r="AN560" s="42"/>
    </row>
    <row r="561" spans="16:40" ht="19.5" customHeight="1">
      <c r="P561" s="42"/>
      <c r="Q561" s="42"/>
      <c r="R561" s="42"/>
      <c r="S561" s="42"/>
      <c r="T561" s="42"/>
      <c r="U561" s="42"/>
      <c r="V561" s="42"/>
      <c r="W561" s="42"/>
      <c r="X561" s="42"/>
      <c r="Y561" s="42"/>
      <c r="Z561" s="42"/>
      <c r="AA561" s="42"/>
      <c r="AB561" s="42"/>
      <c r="AC561" s="42"/>
      <c r="AD561" s="42"/>
      <c r="AE561" s="42"/>
      <c r="AF561" s="42"/>
      <c r="AG561" s="42"/>
      <c r="AH561" s="42"/>
      <c r="AI561" s="42"/>
      <c r="AJ561" s="42"/>
      <c r="AK561" s="42"/>
      <c r="AL561" s="42"/>
      <c r="AM561" s="42"/>
      <c r="AN561" s="42"/>
    </row>
    <row r="562" spans="16:40" ht="19.5" customHeight="1">
      <c r="P562" s="42"/>
      <c r="Q562" s="42"/>
      <c r="R562" s="42"/>
      <c r="S562" s="42"/>
      <c r="T562" s="42"/>
      <c r="U562" s="42"/>
      <c r="V562" s="42"/>
      <c r="W562" s="42"/>
      <c r="X562" s="42"/>
      <c r="Y562" s="42"/>
      <c r="Z562" s="42"/>
      <c r="AA562" s="42"/>
      <c r="AB562" s="42"/>
      <c r="AC562" s="42"/>
      <c r="AD562" s="42"/>
      <c r="AE562" s="42"/>
      <c r="AF562" s="42"/>
      <c r="AG562" s="42"/>
      <c r="AH562" s="42"/>
      <c r="AI562" s="42"/>
      <c r="AJ562" s="42"/>
      <c r="AK562" s="42"/>
      <c r="AL562" s="42"/>
      <c r="AM562" s="42"/>
      <c r="AN562" s="42"/>
    </row>
    <row r="563" spans="16:40" ht="19.5" customHeight="1">
      <c r="P563" s="42"/>
      <c r="Q563" s="42"/>
      <c r="R563" s="42"/>
      <c r="S563" s="42"/>
      <c r="T563" s="42"/>
      <c r="U563" s="42"/>
      <c r="V563" s="42"/>
      <c r="W563" s="42"/>
      <c r="X563" s="42"/>
      <c r="Y563" s="42"/>
      <c r="Z563" s="42"/>
      <c r="AA563" s="42"/>
      <c r="AB563" s="42"/>
      <c r="AC563" s="42"/>
      <c r="AD563" s="42"/>
      <c r="AE563" s="42"/>
      <c r="AF563" s="42"/>
      <c r="AG563" s="42"/>
      <c r="AH563" s="42"/>
      <c r="AI563" s="42"/>
      <c r="AJ563" s="42"/>
      <c r="AK563" s="42"/>
      <c r="AL563" s="42"/>
      <c r="AM563" s="42"/>
      <c r="AN563" s="42"/>
    </row>
    <row r="564" spans="16:40" ht="19.5" customHeight="1">
      <c r="P564" s="42"/>
      <c r="Q564" s="42"/>
      <c r="R564" s="42"/>
      <c r="S564" s="42"/>
      <c r="T564" s="42"/>
      <c r="U564" s="42"/>
      <c r="V564" s="42"/>
      <c r="W564" s="42"/>
      <c r="X564" s="42"/>
      <c r="Y564" s="42"/>
      <c r="Z564" s="42"/>
      <c r="AA564" s="42"/>
      <c r="AB564" s="42"/>
      <c r="AC564" s="42"/>
      <c r="AD564" s="42"/>
      <c r="AE564" s="42"/>
      <c r="AF564" s="42"/>
      <c r="AG564" s="42"/>
      <c r="AH564" s="42"/>
      <c r="AI564" s="42"/>
      <c r="AJ564" s="42"/>
      <c r="AK564" s="42"/>
      <c r="AL564" s="42"/>
      <c r="AM564" s="42"/>
      <c r="AN564" s="42"/>
    </row>
    <row r="988" spans="15:15" ht="19.5" customHeight="1">
      <c r="O988" s="8">
        <v>55</v>
      </c>
    </row>
    <row r="990" spans="15:15" ht="19.5" customHeight="1">
      <c r="O990" s="8">
        <v>57</v>
      </c>
    </row>
    <row r="992" spans="15:15" ht="19.5" customHeight="1">
      <c r="O992" s="8">
        <v>58</v>
      </c>
    </row>
    <row r="994" spans="15:15" ht="19.5" customHeight="1">
      <c r="O994" s="8">
        <v>57</v>
      </c>
    </row>
    <row r="996" spans="15:15" ht="19.5" customHeight="1">
      <c r="O996" s="8">
        <v>59</v>
      </c>
    </row>
  </sheetData>
  <sheetProtection algorithmName="SHA-512" hashValue="PTXJYfAjIEG+OqR0KG8MfNg+JzVFWwk5UlPNsriAWzNvzb0qri7obaY0RjdSHJNZnPSnRmB9HUg7Qz98fUXq0Q==" saltValue="bT+rRWccii2l1Mwcb1riKQ==" spinCount="100000" sheet="1" objects="1" scenarios="1" selectLockedCells="1"/>
  <mergeCells count="2">
    <mergeCell ref="B6:G6"/>
    <mergeCell ref="H6:K6"/>
  </mergeCells>
  <dataValidations count="4">
    <dataValidation type="whole" allowBlank="1" showInputMessage="1" showErrorMessage="1" errorTitle="Achtung!" error="Die Angabe passt nicht zur Anzahl der Reisetage!" sqref="K25 K27 K29" xr:uid="{00000000-0002-0000-0400-000000000000}">
      <formula1>0</formula1>
      <formula2>D25</formula2>
    </dataValidation>
    <dataValidation type="whole" allowBlank="1" showInputMessage="1" showErrorMessage="1" errorTitle="Achtung!" error="Die Angabe passt nicht zur Anzahl der Reisetage!" sqref="I25 I27 I29 I31 G31 K31" xr:uid="{00000000-0002-0000-0400-000001000000}">
      <formula1>0</formula1>
      <formula2>B25</formula2>
    </dataValidation>
    <dataValidation type="whole" allowBlank="1" showInputMessage="1" showErrorMessage="1" errorTitle="Achtung!" error="Die Angabe passt nicht zur Anzahl der Reisetage!" sqref="G25 G27 G29" xr:uid="{00000000-0002-0000-0400-000002000000}">
      <formula1>0</formula1>
      <formula2>D25</formula2>
    </dataValidation>
    <dataValidation type="whole" allowBlank="1" showInputMessage="1" showErrorMessage="1" sqref="G21 I21 K21 G33 I33 K33" xr:uid="{00000000-0002-0000-0400-000004000000}">
      <formula1>0</formula1>
      <formula2>1</formula2>
    </dataValidation>
  </dataValidations>
  <printOptions horizontalCentered="1"/>
  <pageMargins left="0.62992125984251968" right="0.27559055118110237" top="0.51181102362204722" bottom="0.27559055118110237" header="0.51181102362204722" footer="0.39370078740157483"/>
  <pageSetup paperSize="8" scale="96" orientation="landscape" cellComments="asDisplayed"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61" r:id="rId4" name="Drop Down 5">
              <controlPr defaultSize="0" autoLine="0" autoPict="0">
                <anchor moveWithCells="1">
                  <from>
                    <xdr:col>1</xdr:col>
                    <xdr:colOff>190500</xdr:colOff>
                    <xdr:row>24</xdr:row>
                    <xdr:rowOff>19050</xdr:rowOff>
                  </from>
                  <to>
                    <xdr:col>1</xdr:col>
                    <xdr:colOff>2276475</xdr:colOff>
                    <xdr:row>25</xdr:row>
                    <xdr:rowOff>9525</xdr:rowOff>
                  </to>
                </anchor>
              </controlPr>
            </control>
          </mc:Choice>
        </mc:AlternateContent>
        <mc:AlternateContent xmlns:mc="http://schemas.openxmlformats.org/markup-compatibility/2006">
          <mc:Choice Requires="x14">
            <control shapeId="19462" r:id="rId5" name="Drop Down 6">
              <controlPr defaultSize="0" autoLine="0" autoPict="0">
                <anchor moveWithCells="1">
                  <from>
                    <xdr:col>1</xdr:col>
                    <xdr:colOff>190500</xdr:colOff>
                    <xdr:row>26</xdr:row>
                    <xdr:rowOff>19050</xdr:rowOff>
                  </from>
                  <to>
                    <xdr:col>1</xdr:col>
                    <xdr:colOff>2276475</xdr:colOff>
                    <xdr:row>27</xdr:row>
                    <xdr:rowOff>9525</xdr:rowOff>
                  </to>
                </anchor>
              </controlPr>
            </control>
          </mc:Choice>
        </mc:AlternateContent>
        <mc:AlternateContent xmlns:mc="http://schemas.openxmlformats.org/markup-compatibility/2006">
          <mc:Choice Requires="x14">
            <control shapeId="19463" r:id="rId6" name="Drop Down 7">
              <controlPr defaultSize="0" autoLine="0" autoPict="0">
                <anchor moveWithCells="1">
                  <from>
                    <xdr:col>1</xdr:col>
                    <xdr:colOff>190500</xdr:colOff>
                    <xdr:row>28</xdr:row>
                    <xdr:rowOff>19050</xdr:rowOff>
                  </from>
                  <to>
                    <xdr:col>1</xdr:col>
                    <xdr:colOff>2276475</xdr:colOff>
                    <xdr:row>29</xdr:row>
                    <xdr:rowOff>9525</xdr:rowOff>
                  </to>
                </anchor>
              </controlPr>
            </control>
          </mc:Choice>
        </mc:AlternateContent>
        <mc:AlternateContent xmlns:mc="http://schemas.openxmlformats.org/markup-compatibility/2006">
          <mc:Choice Requires="x14">
            <control shapeId="19464" r:id="rId7" name="Drop Down 8">
              <controlPr defaultSize="0" autoLine="0" autoPict="0">
                <anchor moveWithCells="1">
                  <from>
                    <xdr:col>1</xdr:col>
                    <xdr:colOff>200025</xdr:colOff>
                    <xdr:row>30</xdr:row>
                    <xdr:rowOff>38100</xdr:rowOff>
                  </from>
                  <to>
                    <xdr:col>1</xdr:col>
                    <xdr:colOff>2266950</xdr:colOff>
                    <xdr:row>31</xdr:row>
                    <xdr:rowOff>28575</xdr:rowOff>
                  </to>
                </anchor>
              </controlPr>
            </control>
          </mc:Choice>
        </mc:AlternateContent>
        <mc:AlternateContent xmlns:mc="http://schemas.openxmlformats.org/markup-compatibility/2006">
          <mc:Choice Requires="x14">
            <control shapeId="19469" r:id="rId8" name="Drop Down 13">
              <controlPr defaultSize="0" autoLine="0" autoPict="0">
                <anchor moveWithCells="1">
                  <from>
                    <xdr:col>1</xdr:col>
                    <xdr:colOff>904875</xdr:colOff>
                    <xdr:row>20</xdr:row>
                    <xdr:rowOff>9525</xdr:rowOff>
                  </from>
                  <to>
                    <xdr:col>4</xdr:col>
                    <xdr:colOff>361950</xdr:colOff>
                    <xdr:row>21</xdr:row>
                    <xdr:rowOff>0</xdr:rowOff>
                  </to>
                </anchor>
              </controlPr>
            </control>
          </mc:Choice>
        </mc:AlternateContent>
        <mc:AlternateContent xmlns:mc="http://schemas.openxmlformats.org/markup-compatibility/2006">
          <mc:Choice Requires="x14">
            <control shapeId="19502" r:id="rId9" name="Drop Down 46">
              <controlPr defaultSize="0" autoLine="0" autoPict="0">
                <anchor moveWithCells="1">
                  <from>
                    <xdr:col>1</xdr:col>
                    <xdr:colOff>685800</xdr:colOff>
                    <xdr:row>32</xdr:row>
                    <xdr:rowOff>9525</xdr:rowOff>
                  </from>
                  <to>
                    <xdr:col>4</xdr:col>
                    <xdr:colOff>66675</xdr:colOff>
                    <xdr:row>33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pageSetUpPr fitToPage="1"/>
  </sheetPr>
  <dimension ref="A1:Y112"/>
  <sheetViews>
    <sheetView showGridLines="0" showRowColHeaders="0" showZeros="0" topLeftCell="A3" zoomScaleNormal="100" workbookViewId="0">
      <selection activeCell="H38" sqref="H38"/>
    </sheetView>
  </sheetViews>
  <sheetFormatPr baseColWidth="10" defaultColWidth="11.42578125" defaultRowHeight="19.5" customHeight="1"/>
  <cols>
    <col min="1" max="1" width="2.5703125" style="8" customWidth="1"/>
    <col min="2" max="2" width="16.7109375" style="8" customWidth="1"/>
    <col min="3" max="3" width="2.7109375" style="8" customWidth="1"/>
    <col min="4" max="4" width="16.7109375" style="8" customWidth="1"/>
    <col min="5" max="5" width="2.7109375" style="8" customWidth="1"/>
    <col min="6" max="6" width="14.7109375" style="8" customWidth="1"/>
    <col min="7" max="7" width="2.7109375" style="8" customWidth="1"/>
    <col min="8" max="8" width="16.7109375" style="8" customWidth="1"/>
    <col min="9" max="9" width="2.7109375" style="14" customWidth="1"/>
    <col min="10" max="10" width="16.7109375" style="8" customWidth="1"/>
    <col min="11" max="11" width="2.7109375" style="14" customWidth="1"/>
    <col min="12" max="12" width="16.7109375" style="14" customWidth="1"/>
    <col min="13" max="16384" width="11.42578125" style="8"/>
  </cols>
  <sheetData>
    <row r="1" spans="1:15" ht="6" hidden="1" customHeight="1"/>
    <row r="2" spans="1:15" s="7" customFormat="1" ht="19.5" hidden="1" customHeight="1">
      <c r="B2" s="6" t="s">
        <v>6</v>
      </c>
      <c r="C2" s="6"/>
      <c r="J2" s="6"/>
    </row>
    <row r="3" spans="1:15" s="7" customFormat="1" ht="7.5" customHeight="1">
      <c r="A3" s="233"/>
      <c r="B3" s="6"/>
      <c r="C3" s="6"/>
      <c r="J3" s="6"/>
    </row>
    <row r="4" spans="1:15" s="7" customFormat="1" ht="19.5" customHeight="1">
      <c r="B4" s="231" t="s">
        <v>0</v>
      </c>
      <c r="C4" s="49"/>
      <c r="D4" s="50"/>
      <c r="E4" s="50"/>
      <c r="F4" s="50"/>
      <c r="G4" s="50"/>
      <c r="H4" s="50"/>
      <c r="I4" s="50"/>
      <c r="J4" s="49"/>
      <c r="K4" s="50"/>
      <c r="L4" s="50"/>
    </row>
    <row r="5" spans="1:15" s="7" customFormat="1" ht="11.25" customHeight="1">
      <c r="B5" s="54"/>
      <c r="C5" s="46"/>
      <c r="D5" s="47"/>
      <c r="E5" s="47"/>
      <c r="F5" s="47"/>
      <c r="G5" s="47"/>
      <c r="H5" s="47"/>
      <c r="I5" s="47"/>
      <c r="J5" s="46"/>
      <c r="K5" s="47"/>
      <c r="L5" s="47"/>
    </row>
    <row r="6" spans="1:15" s="7" customFormat="1" ht="11.25" hidden="1" customHeight="1">
      <c r="B6" s="54" t="s">
        <v>28</v>
      </c>
      <c r="C6" s="46"/>
      <c r="D6" s="47"/>
      <c r="E6" s="47"/>
      <c r="F6" s="47"/>
      <c r="G6" s="47"/>
      <c r="H6" s="47"/>
      <c r="I6" s="47"/>
      <c r="J6" s="46"/>
      <c r="K6" s="47"/>
      <c r="L6" s="47"/>
    </row>
    <row r="7" spans="1:15" s="7" customFormat="1" ht="11.25" hidden="1" customHeight="1">
      <c r="B7" s="54"/>
      <c r="C7" s="46"/>
      <c r="D7" s="47"/>
      <c r="E7" s="47"/>
      <c r="F7" s="47"/>
      <c r="G7" s="47"/>
      <c r="H7" s="47"/>
      <c r="I7" s="47"/>
      <c r="J7" s="46"/>
      <c r="K7" s="47"/>
      <c r="L7" s="47"/>
    </row>
    <row r="8" spans="1:15" s="7" customFormat="1" ht="12.95" hidden="1" customHeight="1">
      <c r="B8" s="102">
        <f>Reisedaten!$C$12</f>
        <v>0</v>
      </c>
      <c r="C8" s="46"/>
      <c r="D8" s="47"/>
      <c r="E8" s="47"/>
      <c r="F8" s="47"/>
      <c r="G8" s="47"/>
      <c r="H8" s="47"/>
      <c r="I8" s="47"/>
      <c r="J8" s="46"/>
      <c r="K8" s="47"/>
      <c r="L8" s="47"/>
    </row>
    <row r="9" spans="1:15" s="7" customFormat="1" ht="12.95" hidden="1" customHeight="1">
      <c r="B9" s="102">
        <f>Reisedaten!$C$14</f>
        <v>0</v>
      </c>
      <c r="C9" s="46"/>
      <c r="D9" s="47"/>
      <c r="E9" s="47"/>
      <c r="F9" s="47"/>
      <c r="G9" s="47"/>
      <c r="H9" s="47"/>
      <c r="I9" s="47"/>
      <c r="J9" s="46"/>
      <c r="K9" s="47"/>
      <c r="L9" s="47"/>
    </row>
    <row r="10" spans="1:15" s="7" customFormat="1" ht="12.95" hidden="1" customHeight="1">
      <c r="B10" s="102">
        <f>Reisedaten!$C$16</f>
        <v>0</v>
      </c>
      <c r="C10" s="46"/>
      <c r="D10" s="47"/>
      <c r="E10" s="47"/>
      <c r="F10" s="47"/>
      <c r="G10" s="47"/>
      <c r="H10" s="47"/>
      <c r="I10" s="47"/>
      <c r="J10" s="46"/>
      <c r="K10" s="47"/>
      <c r="L10" s="47"/>
    </row>
    <row r="11" spans="1:15" s="7" customFormat="1" ht="12.95" hidden="1" customHeight="1">
      <c r="B11" s="102">
        <f>Reisedaten!$C$22</f>
        <v>0</v>
      </c>
      <c r="C11" s="46"/>
      <c r="D11" s="47"/>
      <c r="E11" s="47"/>
      <c r="F11" s="47"/>
      <c r="G11" s="47"/>
      <c r="H11" s="47"/>
      <c r="I11" s="47"/>
      <c r="J11" s="46"/>
      <c r="K11" s="47"/>
      <c r="L11" s="47"/>
    </row>
    <row r="12" spans="1:15" s="7" customFormat="1" ht="12.95" hidden="1" customHeight="1">
      <c r="B12" s="102">
        <f>Reisedaten!$C$24</f>
        <v>0</v>
      </c>
      <c r="C12" s="46"/>
      <c r="D12" s="47"/>
      <c r="E12" s="47"/>
      <c r="F12" s="47"/>
      <c r="G12" s="47"/>
      <c r="H12" s="47"/>
      <c r="I12" s="47"/>
      <c r="J12" s="46"/>
      <c r="K12" s="47"/>
      <c r="L12" s="47"/>
    </row>
    <row r="13" spans="1:15" s="7" customFormat="1" ht="11.25" hidden="1" customHeight="1">
      <c r="B13" s="54"/>
      <c r="C13" s="46"/>
      <c r="D13" s="47"/>
      <c r="E13" s="47"/>
      <c r="F13" s="47"/>
      <c r="G13" s="47"/>
      <c r="H13" s="47"/>
      <c r="I13" s="47"/>
      <c r="J13" s="46"/>
      <c r="K13" s="47"/>
      <c r="L13" s="47"/>
    </row>
    <row r="14" spans="1:15" ht="19.5" customHeight="1">
      <c r="B14" s="617" t="s">
        <v>36</v>
      </c>
      <c r="C14" s="617"/>
      <c r="D14" s="617"/>
      <c r="E14" s="54"/>
      <c r="F14" s="54"/>
      <c r="G14" s="54"/>
      <c r="H14" s="54"/>
      <c r="I14" s="54"/>
      <c r="J14" s="54"/>
      <c r="K14" s="54"/>
      <c r="L14" s="54"/>
      <c r="M14" s="5"/>
      <c r="N14" s="5"/>
    </row>
    <row r="15" spans="1:15" ht="19.5" customHeight="1">
      <c r="B15" s="79" t="s">
        <v>34</v>
      </c>
      <c r="C15" s="79"/>
      <c r="D15" s="79" t="s">
        <v>18</v>
      </c>
      <c r="E15" s="79"/>
      <c r="F15" s="79" t="s">
        <v>19</v>
      </c>
      <c r="G15" s="79"/>
      <c r="H15" s="79" t="s">
        <v>52</v>
      </c>
      <c r="I15" s="79"/>
      <c r="J15" s="124" t="s">
        <v>66</v>
      </c>
      <c r="K15" s="79"/>
      <c r="L15" s="79" t="s">
        <v>35</v>
      </c>
      <c r="M15" s="5"/>
      <c r="N15" s="5"/>
      <c r="O15" s="5"/>
    </row>
    <row r="16" spans="1:15" ht="19.5" customHeight="1">
      <c r="B16" s="125"/>
      <c r="C16" s="54"/>
      <c r="D16" s="125"/>
      <c r="E16" s="54"/>
      <c r="F16" s="125"/>
      <c r="G16" s="54"/>
      <c r="H16" s="125"/>
      <c r="I16" s="54"/>
      <c r="J16" s="125"/>
      <c r="K16" s="54"/>
      <c r="L16" s="125"/>
      <c r="M16" s="5"/>
      <c r="N16" s="5"/>
      <c r="O16" s="5"/>
    </row>
    <row r="17" spans="2:15" ht="19.5" customHeight="1">
      <c r="B17" s="125"/>
      <c r="C17" s="54"/>
      <c r="D17" s="125"/>
      <c r="E17" s="54"/>
      <c r="F17" s="125"/>
      <c r="G17" s="54"/>
      <c r="H17" s="125"/>
      <c r="I17" s="54"/>
      <c r="J17" s="125"/>
      <c r="K17" s="54"/>
      <c r="L17" s="125"/>
      <c r="M17" s="5"/>
      <c r="N17" s="5"/>
      <c r="O17" s="5"/>
    </row>
    <row r="18" spans="2:15" ht="19.5" customHeight="1">
      <c r="B18" s="125"/>
      <c r="C18" s="54"/>
      <c r="D18" s="125"/>
      <c r="E18" s="54"/>
      <c r="F18" s="125"/>
      <c r="G18" s="54"/>
      <c r="H18" s="125"/>
      <c r="I18" s="54"/>
      <c r="J18" s="125"/>
      <c r="K18" s="54"/>
      <c r="L18" s="125"/>
      <c r="M18" s="5"/>
      <c r="N18" s="5"/>
      <c r="O18" s="5"/>
    </row>
    <row r="19" spans="2:15" ht="19.5" customHeight="1">
      <c r="B19" s="125"/>
      <c r="C19" s="54"/>
      <c r="D19" s="125"/>
      <c r="E19" s="54"/>
      <c r="F19" s="125"/>
      <c r="G19" s="54"/>
      <c r="H19" s="125"/>
      <c r="I19" s="54"/>
      <c r="J19" s="125"/>
      <c r="K19" s="54"/>
      <c r="L19" s="125"/>
      <c r="M19" s="5"/>
      <c r="N19" s="5"/>
      <c r="O19" s="5"/>
    </row>
    <row r="20" spans="2:15" ht="19.5" customHeight="1">
      <c r="B20" s="125"/>
      <c r="C20" s="54"/>
      <c r="D20" s="125"/>
      <c r="E20" s="54"/>
      <c r="F20" s="125"/>
      <c r="G20" s="54"/>
      <c r="H20" s="125"/>
      <c r="I20" s="54"/>
      <c r="J20" s="125"/>
      <c r="K20" s="54"/>
      <c r="L20" s="125"/>
      <c r="M20" s="5"/>
      <c r="N20" s="5"/>
      <c r="O20" s="5"/>
    </row>
    <row r="21" spans="2:15" ht="19.5" customHeight="1">
      <c r="B21" s="126"/>
      <c r="C21" s="127"/>
      <c r="D21" s="126"/>
      <c r="E21" s="128"/>
      <c r="F21" s="126"/>
      <c r="G21" s="129"/>
      <c r="H21" s="126"/>
      <c r="I21" s="130"/>
      <c r="J21" s="126"/>
      <c r="K21" s="131"/>
      <c r="L21" s="126"/>
      <c r="N21" s="18"/>
    </row>
    <row r="22" spans="2:15" ht="12.75" customHeight="1">
      <c r="B22" s="44"/>
      <c r="C22" s="44"/>
      <c r="D22" s="44"/>
      <c r="E22" s="44"/>
      <c r="F22" s="44"/>
      <c r="G22" s="44"/>
      <c r="H22" s="44"/>
      <c r="I22" s="44"/>
      <c r="J22" s="44"/>
      <c r="K22" s="44"/>
      <c r="L22" s="44"/>
    </row>
    <row r="23" spans="2:15" ht="10.5" customHeight="1">
      <c r="B23" s="132"/>
      <c r="C23" s="104"/>
      <c r="D23" s="104"/>
      <c r="E23" s="104"/>
      <c r="F23" s="104"/>
      <c r="G23" s="104"/>
      <c r="H23" s="104"/>
      <c r="I23" s="104"/>
      <c r="J23" s="104"/>
      <c r="K23" s="104"/>
      <c r="L23" s="133"/>
      <c r="N23" s="18"/>
    </row>
    <row r="24" spans="2:15" ht="8.25" customHeight="1">
      <c r="B24" s="134"/>
      <c r="C24" s="66"/>
      <c r="D24" s="66"/>
      <c r="E24" s="66"/>
      <c r="F24" s="66"/>
      <c r="G24" s="66"/>
      <c r="H24" s="66"/>
      <c r="I24" s="66"/>
      <c r="J24" s="66"/>
      <c r="K24" s="66"/>
      <c r="L24" s="135"/>
    </row>
    <row r="25" spans="2:15" ht="19.5" customHeight="1">
      <c r="B25" s="136"/>
      <c r="C25" s="118"/>
      <c r="D25" s="113"/>
      <c r="E25" s="118"/>
      <c r="F25" s="118"/>
      <c r="G25" s="118"/>
      <c r="H25" s="137"/>
      <c r="I25" s="118"/>
      <c r="J25" s="618" t="s">
        <v>324</v>
      </c>
      <c r="K25" s="619"/>
      <c r="L25" s="620"/>
    </row>
    <row r="26" spans="2:15" ht="19.5" customHeight="1">
      <c r="B26" s="138" t="s">
        <v>54</v>
      </c>
      <c r="C26" s="68"/>
      <c r="D26" s="64"/>
      <c r="E26" s="64"/>
      <c r="F26" s="117"/>
      <c r="G26" s="64"/>
      <c r="H26" s="64"/>
      <c r="I26" s="64"/>
      <c r="J26" s="621"/>
      <c r="K26" s="622"/>
      <c r="L26" s="623"/>
    </row>
    <row r="27" spans="2:15" ht="19.5" customHeight="1">
      <c r="B27" s="139" t="s">
        <v>34</v>
      </c>
      <c r="C27" s="64"/>
      <c r="D27" s="65"/>
      <c r="E27" s="64"/>
      <c r="F27" s="64"/>
      <c r="G27" s="64"/>
      <c r="H27" s="64"/>
      <c r="I27" s="64"/>
      <c r="J27" s="612">
        <f>SUM(B16:B21)</f>
        <v>0</v>
      </c>
      <c r="K27" s="613"/>
      <c r="L27" s="614"/>
    </row>
    <row r="28" spans="2:15" ht="19.5" customHeight="1">
      <c r="B28" s="139" t="s">
        <v>18</v>
      </c>
      <c r="C28" s="64"/>
      <c r="D28" s="65"/>
      <c r="E28" s="64"/>
      <c r="F28" s="64"/>
      <c r="G28" s="64"/>
      <c r="H28" s="64"/>
      <c r="I28" s="64"/>
      <c r="J28" s="140"/>
      <c r="K28" s="65"/>
      <c r="L28" s="141">
        <f>SUM(D16:D21)</f>
        <v>0</v>
      </c>
    </row>
    <row r="29" spans="2:15" ht="19.5" customHeight="1">
      <c r="B29" s="139" t="s">
        <v>19</v>
      </c>
      <c r="C29" s="64"/>
      <c r="D29" s="65"/>
      <c r="E29" s="64"/>
      <c r="F29" s="64"/>
      <c r="G29" s="64"/>
      <c r="H29" s="64"/>
      <c r="I29" s="64"/>
      <c r="J29" s="140"/>
      <c r="K29" s="65"/>
      <c r="L29" s="141">
        <f>SUM(F16:F21)</f>
        <v>0</v>
      </c>
    </row>
    <row r="30" spans="2:15" ht="19.5" customHeight="1">
      <c r="B30" s="139" t="s">
        <v>52</v>
      </c>
      <c r="C30" s="64"/>
      <c r="D30" s="65"/>
      <c r="E30" s="64"/>
      <c r="F30" s="64"/>
      <c r="G30" s="64"/>
      <c r="H30" s="64"/>
      <c r="I30" s="64"/>
      <c r="J30" s="140"/>
      <c r="K30" s="65"/>
      <c r="L30" s="141">
        <f>SUM(H16:H21)</f>
        <v>0</v>
      </c>
    </row>
    <row r="31" spans="2:15" ht="19.5" customHeight="1">
      <c r="B31" s="139" t="s">
        <v>66</v>
      </c>
      <c r="C31" s="64"/>
      <c r="D31" s="65"/>
      <c r="E31" s="64"/>
      <c r="F31" s="64"/>
      <c r="G31" s="64"/>
      <c r="H31" s="64"/>
      <c r="I31" s="64"/>
      <c r="J31" s="140"/>
      <c r="K31" s="65"/>
      <c r="L31" s="141">
        <f>SUM(J16:J21)</f>
        <v>0</v>
      </c>
    </row>
    <row r="32" spans="2:15" ht="19.5" customHeight="1">
      <c r="B32" s="139" t="s">
        <v>35</v>
      </c>
      <c r="C32" s="64"/>
      <c r="D32" s="65"/>
      <c r="E32" s="64"/>
      <c r="F32" s="64"/>
      <c r="G32" s="64"/>
      <c r="H32" s="64"/>
      <c r="I32" s="64"/>
      <c r="J32" s="140"/>
      <c r="K32" s="65"/>
      <c r="L32" s="141">
        <f>SUM(L16:L21)</f>
        <v>0</v>
      </c>
    </row>
    <row r="33" spans="2:12" ht="6.75" customHeight="1">
      <c r="B33" s="138"/>
      <c r="C33" s="68"/>
      <c r="D33" s="162"/>
      <c r="E33" s="68"/>
      <c r="F33" s="68"/>
      <c r="G33" s="68"/>
      <c r="H33" s="68"/>
      <c r="I33" s="68"/>
      <c r="J33" s="163"/>
      <c r="K33" s="162"/>
      <c r="L33" s="164"/>
    </row>
    <row r="34" spans="2:12" ht="19.5" customHeight="1">
      <c r="B34" s="165" t="s">
        <v>1</v>
      </c>
      <c r="C34" s="166"/>
      <c r="D34" s="167"/>
      <c r="E34" s="168"/>
      <c r="F34" s="166"/>
      <c r="G34" s="166"/>
      <c r="H34" s="166"/>
      <c r="I34" s="166"/>
      <c r="J34" s="169"/>
      <c r="K34" s="167"/>
      <c r="L34" s="170">
        <f>SUM(J27:L32)</f>
        <v>0</v>
      </c>
    </row>
    <row r="35" spans="2:12" ht="24.95" customHeight="1">
      <c r="B35" s="142" t="s">
        <v>447</v>
      </c>
      <c r="C35" s="143"/>
      <c r="D35" s="143"/>
      <c r="E35" s="143"/>
      <c r="F35" s="143"/>
      <c r="G35" s="144"/>
      <c r="H35" s="145">
        <f>PersönlicheEingaben_Pauschalen!L25</f>
        <v>0.3</v>
      </c>
      <c r="I35" s="64"/>
      <c r="J35" s="624"/>
      <c r="K35" s="625"/>
      <c r="L35" s="626"/>
    </row>
    <row r="36" spans="2:12" ht="6" customHeight="1">
      <c r="B36" s="138"/>
      <c r="C36" s="64"/>
      <c r="D36" s="64"/>
      <c r="E36" s="64"/>
      <c r="F36" s="64"/>
      <c r="G36" s="70"/>
      <c r="H36" s="69"/>
      <c r="I36" s="64"/>
      <c r="J36" s="146"/>
      <c r="K36" s="75"/>
      <c r="L36" s="147"/>
    </row>
    <row r="37" spans="2:12" ht="19.5" customHeight="1">
      <c r="B37" s="138" t="s">
        <v>37</v>
      </c>
      <c r="C37" s="64"/>
      <c r="D37" s="64"/>
      <c r="E37" s="70"/>
      <c r="F37" s="64"/>
      <c r="G37" s="64"/>
      <c r="H37" s="71" t="s">
        <v>38</v>
      </c>
      <c r="I37" s="64"/>
      <c r="J37" s="146"/>
      <c r="K37" s="75"/>
      <c r="L37" s="147"/>
    </row>
    <row r="38" spans="2:12" ht="30" customHeight="1">
      <c r="B38" s="607">
        <f>Reisedaten!C12</f>
        <v>0</v>
      </c>
      <c r="C38" s="608"/>
      <c r="D38" s="608"/>
      <c r="E38" s="608"/>
      <c r="F38" s="608"/>
      <c r="G38" s="148"/>
      <c r="H38" s="149"/>
      <c r="I38" s="64"/>
      <c r="J38" s="609">
        <f t="shared" ref="J38:J44" si="0">H38*$H$35</f>
        <v>0</v>
      </c>
      <c r="K38" s="610"/>
      <c r="L38" s="611"/>
    </row>
    <row r="39" spans="2:12" ht="30" customHeight="1">
      <c r="B39" s="607">
        <f>Reisedaten!C14</f>
        <v>0</v>
      </c>
      <c r="C39" s="608"/>
      <c r="D39" s="608"/>
      <c r="E39" s="608"/>
      <c r="F39" s="608"/>
      <c r="G39" s="148"/>
      <c r="H39" s="149"/>
      <c r="I39" s="64"/>
      <c r="J39" s="609">
        <f t="shared" si="0"/>
        <v>0</v>
      </c>
      <c r="K39" s="610"/>
      <c r="L39" s="611"/>
    </row>
    <row r="40" spans="2:12" ht="30" customHeight="1">
      <c r="B40" s="607">
        <f>Reisedaten!C16</f>
        <v>0</v>
      </c>
      <c r="C40" s="608"/>
      <c r="D40" s="608"/>
      <c r="E40" s="608"/>
      <c r="F40" s="608"/>
      <c r="G40" s="148"/>
      <c r="H40" s="149"/>
      <c r="I40" s="64"/>
      <c r="J40" s="609">
        <f t="shared" si="0"/>
        <v>0</v>
      </c>
      <c r="K40" s="610"/>
      <c r="L40" s="611"/>
    </row>
    <row r="41" spans="2:12" ht="30" customHeight="1">
      <c r="B41" s="607">
        <f>Reisedaten!C18</f>
        <v>0</v>
      </c>
      <c r="C41" s="608"/>
      <c r="D41" s="608"/>
      <c r="E41" s="608"/>
      <c r="F41" s="608"/>
      <c r="G41" s="148"/>
      <c r="H41" s="149"/>
      <c r="I41" s="64"/>
      <c r="J41" s="609">
        <f t="shared" si="0"/>
        <v>0</v>
      </c>
      <c r="K41" s="610"/>
      <c r="L41" s="611"/>
    </row>
    <row r="42" spans="2:12" ht="30" customHeight="1">
      <c r="B42" s="519">
        <f>Reisedaten!C20</f>
        <v>0</v>
      </c>
      <c r="C42" s="520"/>
      <c r="D42" s="520"/>
      <c r="E42" s="520"/>
      <c r="F42" s="520"/>
      <c r="G42" s="148"/>
      <c r="H42" s="149"/>
      <c r="I42" s="64"/>
      <c r="J42" s="609">
        <f t="shared" si="0"/>
        <v>0</v>
      </c>
      <c r="K42" s="610"/>
      <c r="L42" s="611"/>
    </row>
    <row r="43" spans="2:12" ht="30" customHeight="1">
      <c r="B43" s="607">
        <f>Reisedaten!C22</f>
        <v>0</v>
      </c>
      <c r="C43" s="608"/>
      <c r="D43" s="608"/>
      <c r="E43" s="608"/>
      <c r="F43" s="608"/>
      <c r="G43" s="148"/>
      <c r="H43" s="149"/>
      <c r="I43" s="64"/>
      <c r="J43" s="609">
        <f t="shared" si="0"/>
        <v>0</v>
      </c>
      <c r="K43" s="610"/>
      <c r="L43" s="611"/>
    </row>
    <row r="44" spans="2:12" ht="19.5" hidden="1" customHeight="1">
      <c r="B44" s="615">
        <f>Reisedaten!C24</f>
        <v>0</v>
      </c>
      <c r="C44" s="616"/>
      <c r="D44" s="616"/>
      <c r="E44" s="616"/>
      <c r="F44" s="616"/>
      <c r="G44" s="148"/>
      <c r="H44" s="149"/>
      <c r="I44" s="64"/>
      <c r="J44" s="609">
        <f t="shared" si="0"/>
        <v>0</v>
      </c>
      <c r="K44" s="610"/>
      <c r="L44" s="611"/>
    </row>
    <row r="45" spans="2:12" ht="19.5" customHeight="1">
      <c r="B45" s="134"/>
      <c r="C45" s="66"/>
      <c r="D45" s="66"/>
      <c r="E45" s="66"/>
      <c r="F45" s="66"/>
      <c r="G45" s="66"/>
      <c r="H45" s="66"/>
      <c r="I45" s="64"/>
      <c r="J45" s="150"/>
      <c r="K45" s="151"/>
      <c r="L45" s="152"/>
    </row>
    <row r="46" spans="2:12" ht="19.5" hidden="1" customHeight="1">
      <c r="B46" s="139" t="s">
        <v>11</v>
      </c>
      <c r="C46" s="64"/>
      <c r="D46" s="153"/>
      <c r="E46" s="66"/>
      <c r="F46" s="66"/>
      <c r="G46" s="148"/>
      <c r="H46" s="149"/>
      <c r="I46" s="64"/>
      <c r="J46" s="609">
        <f>H46*D46*PersönlicheEingaben_Pauschalen!L27</f>
        <v>0</v>
      </c>
      <c r="K46" s="610"/>
      <c r="L46" s="611"/>
    </row>
    <row r="47" spans="2:12" ht="12.75" hidden="1" customHeight="1">
      <c r="B47" s="154"/>
      <c r="C47" s="72"/>
      <c r="D47" s="98"/>
      <c r="E47" s="98"/>
      <c r="F47" s="98"/>
      <c r="G47" s="155"/>
      <c r="H47" s="156"/>
      <c r="I47" s="64"/>
      <c r="J47" s="150"/>
      <c r="K47" s="151"/>
      <c r="L47" s="152"/>
    </row>
    <row r="48" spans="2:12" ht="19.5" hidden="1" customHeight="1">
      <c r="B48" s="154" t="s">
        <v>49</v>
      </c>
      <c r="C48" s="72"/>
      <c r="D48" s="98"/>
      <c r="E48" s="98"/>
      <c r="F48" s="98"/>
      <c r="G48" s="155"/>
      <c r="H48" s="156"/>
      <c r="I48" s="64"/>
      <c r="J48" s="150"/>
      <c r="K48" s="151"/>
      <c r="L48" s="152">
        <f>SUM(J38:L46)</f>
        <v>0</v>
      </c>
    </row>
    <row r="49" spans="1:25" ht="12" hidden="1" customHeight="1">
      <c r="B49" s="139"/>
      <c r="C49" s="64"/>
      <c r="D49" s="64"/>
      <c r="E49" s="64"/>
      <c r="F49" s="64"/>
      <c r="G49" s="64"/>
      <c r="H49" s="64"/>
      <c r="I49" s="64"/>
      <c r="J49" s="150"/>
      <c r="K49" s="151"/>
      <c r="L49" s="152"/>
    </row>
    <row r="50" spans="1:25" ht="19.5" customHeight="1">
      <c r="B50" s="157" t="s">
        <v>41</v>
      </c>
      <c r="C50" s="158"/>
      <c r="D50" s="158"/>
      <c r="E50" s="158"/>
      <c r="F50" s="158"/>
      <c r="G50" s="158"/>
      <c r="H50" s="158"/>
      <c r="I50" s="159"/>
      <c r="J50" s="160"/>
      <c r="K50" s="159"/>
      <c r="L50" s="161">
        <f>+L34+L48</f>
        <v>0</v>
      </c>
    </row>
    <row r="51" spans="1:25" ht="19.5" customHeight="1">
      <c r="B51" s="44"/>
      <c r="C51" s="44"/>
      <c r="D51" s="44"/>
      <c r="E51" s="44"/>
      <c r="F51" s="44"/>
      <c r="G51" s="44"/>
      <c r="H51" s="44"/>
      <c r="I51" s="45"/>
      <c r="J51" s="44"/>
      <c r="K51" s="45"/>
      <c r="L51" s="45"/>
    </row>
    <row r="53" spans="1:25" ht="19.5" customHeight="1">
      <c r="A53" s="42"/>
      <c r="B53" s="42"/>
      <c r="C53" s="42"/>
      <c r="D53" s="42"/>
      <c r="E53" s="42"/>
      <c r="F53" s="42"/>
      <c r="G53" s="42"/>
      <c r="H53" s="42"/>
      <c r="I53" s="324"/>
      <c r="J53" s="42"/>
      <c r="K53" s="324"/>
      <c r="L53" s="324"/>
      <c r="M53" s="42"/>
      <c r="N53" s="42"/>
      <c r="O53" s="42"/>
      <c r="P53" s="42"/>
      <c r="Q53" s="42"/>
      <c r="R53" s="42"/>
      <c r="S53" s="42"/>
      <c r="T53" s="42"/>
      <c r="U53" s="42"/>
      <c r="V53" s="42"/>
      <c r="W53" s="42"/>
      <c r="X53" s="42"/>
      <c r="Y53" s="42"/>
    </row>
    <row r="54" spans="1:25" ht="19.5" customHeight="1">
      <c r="A54" s="42"/>
      <c r="B54" s="42"/>
      <c r="C54" s="42"/>
      <c r="D54" s="42"/>
      <c r="E54" s="42"/>
      <c r="F54" s="42"/>
      <c r="G54" s="42"/>
      <c r="H54" s="42"/>
      <c r="I54" s="324"/>
      <c r="J54" s="42"/>
      <c r="K54" s="324"/>
      <c r="L54" s="324"/>
      <c r="M54" s="42"/>
      <c r="N54" s="42"/>
      <c r="O54" s="42"/>
      <c r="P54" s="42"/>
      <c r="Q54" s="42"/>
      <c r="R54" s="42"/>
      <c r="S54" s="42"/>
      <c r="T54" s="42"/>
      <c r="U54" s="42"/>
      <c r="V54" s="42"/>
      <c r="W54" s="42"/>
      <c r="X54" s="42"/>
      <c r="Y54" s="42"/>
    </row>
    <row r="55" spans="1:25" ht="19.5" customHeight="1">
      <c r="A55" s="42"/>
      <c r="B55" s="42"/>
      <c r="C55" s="42"/>
      <c r="D55" s="42"/>
      <c r="E55" s="42"/>
      <c r="F55" s="42"/>
      <c r="G55" s="42"/>
      <c r="H55" s="42"/>
      <c r="I55" s="324"/>
      <c r="J55" s="42"/>
      <c r="K55" s="324"/>
      <c r="L55" s="324"/>
      <c r="M55" s="42"/>
      <c r="N55" s="42"/>
      <c r="O55" s="42"/>
      <c r="P55" s="42"/>
      <c r="Q55" s="42"/>
      <c r="R55" s="42"/>
      <c r="S55" s="42"/>
      <c r="T55" s="42"/>
      <c r="U55" s="42"/>
      <c r="V55" s="42"/>
      <c r="W55" s="42"/>
      <c r="X55" s="42"/>
      <c r="Y55" s="42"/>
    </row>
    <row r="56" spans="1:25" ht="19.5" customHeight="1">
      <c r="A56" s="42"/>
      <c r="B56" s="42"/>
      <c r="C56" s="42"/>
      <c r="D56" s="42"/>
      <c r="E56" s="42"/>
      <c r="F56" s="42"/>
      <c r="G56" s="42"/>
      <c r="H56" s="42"/>
      <c r="I56" s="324"/>
      <c r="J56" s="42"/>
      <c r="K56" s="324"/>
      <c r="L56" s="324"/>
      <c r="M56" s="42"/>
      <c r="N56" s="42"/>
      <c r="O56" s="42"/>
      <c r="P56" s="42"/>
      <c r="Q56" s="42"/>
      <c r="R56" s="42"/>
      <c r="S56" s="42"/>
      <c r="T56" s="42"/>
      <c r="U56" s="42"/>
      <c r="V56" s="42"/>
      <c r="W56" s="42"/>
      <c r="X56" s="42"/>
      <c r="Y56" s="42"/>
    </row>
    <row r="57" spans="1:25" ht="19.5" customHeight="1">
      <c r="A57" s="42"/>
      <c r="B57" s="42"/>
      <c r="C57" s="42"/>
      <c r="D57" s="42"/>
      <c r="E57" s="42"/>
      <c r="F57" s="42"/>
      <c r="G57" s="42"/>
      <c r="H57" s="42"/>
      <c r="I57" s="324"/>
      <c r="J57" s="42"/>
      <c r="K57" s="324"/>
      <c r="L57" s="324"/>
      <c r="M57" s="42"/>
      <c r="N57" s="42"/>
      <c r="O57" s="42"/>
      <c r="P57" s="42"/>
      <c r="Q57" s="42"/>
      <c r="R57" s="42"/>
      <c r="S57" s="42"/>
      <c r="T57" s="42"/>
      <c r="U57" s="42"/>
      <c r="V57" s="42"/>
      <c r="W57" s="42"/>
      <c r="X57" s="42"/>
      <c r="Y57" s="42"/>
    </row>
    <row r="58" spans="1:25" ht="19.5" customHeight="1">
      <c r="A58" s="42"/>
      <c r="B58" s="42"/>
      <c r="C58" s="42"/>
      <c r="D58" s="42"/>
      <c r="E58" s="42"/>
      <c r="F58" s="42"/>
      <c r="G58" s="42"/>
      <c r="H58" s="42"/>
      <c r="I58" s="324"/>
      <c r="J58" s="42"/>
      <c r="K58" s="324"/>
      <c r="L58" s="324"/>
      <c r="M58" s="42"/>
      <c r="N58" s="42"/>
      <c r="O58" s="42"/>
      <c r="P58" s="42"/>
      <c r="Q58" s="42"/>
      <c r="R58" s="42"/>
      <c r="S58" s="42"/>
      <c r="T58" s="42"/>
      <c r="U58" s="42"/>
      <c r="V58" s="42"/>
      <c r="W58" s="42"/>
      <c r="X58" s="42"/>
      <c r="Y58" s="42"/>
    </row>
    <row r="59" spans="1:25" ht="19.5" customHeight="1">
      <c r="A59" s="42"/>
      <c r="B59" s="42"/>
      <c r="C59" s="42"/>
      <c r="D59" s="42"/>
      <c r="E59" s="42"/>
      <c r="F59" s="42"/>
      <c r="G59" s="42"/>
      <c r="H59" s="42"/>
      <c r="I59" s="324"/>
      <c r="J59" s="42"/>
      <c r="K59" s="324"/>
      <c r="L59" s="324"/>
      <c r="M59" s="42"/>
      <c r="N59" s="42"/>
      <c r="O59" s="42"/>
      <c r="P59" s="42"/>
      <c r="Q59" s="42"/>
      <c r="R59" s="42"/>
      <c r="S59" s="42"/>
      <c r="T59" s="42"/>
      <c r="U59" s="42"/>
      <c r="V59" s="42"/>
      <c r="W59" s="42"/>
      <c r="X59" s="42"/>
      <c r="Y59" s="42"/>
    </row>
    <row r="60" spans="1:25" ht="19.5" customHeight="1">
      <c r="A60" s="42"/>
      <c r="B60" s="42"/>
      <c r="C60" s="42"/>
      <c r="D60" s="42"/>
      <c r="E60" s="42"/>
      <c r="F60" s="42"/>
      <c r="G60" s="42"/>
      <c r="H60" s="42"/>
      <c r="I60" s="324"/>
      <c r="J60" s="42"/>
      <c r="K60" s="324"/>
      <c r="L60" s="324"/>
      <c r="M60" s="42"/>
      <c r="N60" s="42"/>
      <c r="O60" s="42"/>
      <c r="P60" s="42"/>
      <c r="Q60" s="42"/>
      <c r="R60" s="42"/>
      <c r="S60" s="42"/>
      <c r="T60" s="42"/>
      <c r="U60" s="42"/>
      <c r="V60" s="42"/>
      <c r="W60" s="42"/>
      <c r="X60" s="42"/>
      <c r="Y60" s="42"/>
    </row>
    <row r="61" spans="1:25" ht="19.5" customHeight="1">
      <c r="A61" s="42"/>
      <c r="B61" s="42"/>
      <c r="C61" s="42"/>
      <c r="D61" s="42"/>
      <c r="E61" s="42"/>
      <c r="F61" s="42"/>
      <c r="G61" s="42"/>
      <c r="H61" s="42"/>
      <c r="I61" s="324"/>
      <c r="J61" s="42"/>
      <c r="K61" s="324"/>
      <c r="L61" s="324"/>
      <c r="M61" s="42"/>
      <c r="N61" s="42"/>
      <c r="O61" s="42"/>
      <c r="P61" s="42"/>
      <c r="Q61" s="42"/>
      <c r="R61" s="42"/>
      <c r="S61" s="42"/>
      <c r="T61" s="42"/>
      <c r="U61" s="42"/>
      <c r="V61" s="42"/>
      <c r="W61" s="42"/>
      <c r="X61" s="42"/>
      <c r="Y61" s="42"/>
    </row>
    <row r="62" spans="1:25" ht="19.5" customHeight="1">
      <c r="A62" s="42"/>
      <c r="B62" s="42"/>
      <c r="C62" s="42"/>
      <c r="D62" s="42"/>
      <c r="E62" s="42"/>
      <c r="F62" s="42"/>
      <c r="G62" s="42"/>
      <c r="H62" s="42"/>
      <c r="I62" s="324"/>
      <c r="J62" s="42"/>
      <c r="K62" s="324"/>
      <c r="L62" s="324"/>
      <c r="M62" s="42"/>
      <c r="N62" s="42"/>
      <c r="O62" s="42"/>
      <c r="P62" s="42"/>
      <c r="Q62" s="42"/>
      <c r="R62" s="42"/>
      <c r="S62" s="42"/>
      <c r="T62" s="42"/>
      <c r="U62" s="42"/>
      <c r="V62" s="42"/>
      <c r="W62" s="42"/>
      <c r="X62" s="42"/>
      <c r="Y62" s="42"/>
    </row>
    <row r="63" spans="1:25" ht="19.5" customHeight="1">
      <c r="A63" s="42"/>
      <c r="B63" s="42"/>
      <c r="C63" s="42"/>
      <c r="D63" s="42"/>
      <c r="E63" s="42"/>
      <c r="F63" s="42"/>
      <c r="G63" s="42"/>
      <c r="H63" s="42"/>
      <c r="I63" s="324"/>
      <c r="J63" s="42"/>
      <c r="K63" s="324"/>
      <c r="L63" s="324"/>
      <c r="M63" s="42"/>
      <c r="N63" s="42"/>
      <c r="O63" s="42"/>
      <c r="P63" s="42"/>
      <c r="Q63" s="42"/>
      <c r="R63" s="42"/>
      <c r="S63" s="42"/>
      <c r="T63" s="42"/>
      <c r="U63" s="42"/>
      <c r="V63" s="42"/>
      <c r="W63" s="42"/>
      <c r="X63" s="42"/>
      <c r="Y63" s="42"/>
    </row>
    <row r="64" spans="1:25" ht="19.5" customHeight="1">
      <c r="A64" s="42"/>
      <c r="B64" s="42"/>
      <c r="C64" s="42"/>
      <c r="D64" s="42"/>
      <c r="E64" s="42"/>
      <c r="F64" s="42"/>
      <c r="G64" s="42"/>
      <c r="H64" s="42"/>
      <c r="I64" s="324"/>
      <c r="J64" s="42"/>
      <c r="K64" s="324"/>
      <c r="L64" s="324"/>
      <c r="M64" s="42"/>
      <c r="N64" s="42"/>
      <c r="O64" s="42"/>
      <c r="P64" s="42"/>
      <c r="Q64" s="42"/>
      <c r="R64" s="42"/>
      <c r="S64" s="42"/>
      <c r="T64" s="42"/>
      <c r="U64" s="42"/>
      <c r="V64" s="42"/>
      <c r="W64" s="42"/>
      <c r="X64" s="42"/>
      <c r="Y64" s="42"/>
    </row>
    <row r="65" spans="1:25" ht="19.5" customHeight="1">
      <c r="A65" s="42"/>
      <c r="B65" s="42"/>
      <c r="C65" s="42"/>
      <c r="D65" s="42"/>
      <c r="E65" s="42"/>
      <c r="F65" s="42"/>
      <c r="G65" s="42"/>
      <c r="H65" s="42"/>
      <c r="I65" s="324"/>
      <c r="J65" s="42"/>
      <c r="K65" s="324"/>
      <c r="L65" s="324"/>
      <c r="M65" s="42"/>
      <c r="N65" s="42"/>
      <c r="O65" s="42"/>
      <c r="P65" s="42"/>
      <c r="Q65" s="42"/>
      <c r="R65" s="42"/>
      <c r="S65" s="42"/>
      <c r="T65" s="42"/>
      <c r="U65" s="42"/>
      <c r="V65" s="42"/>
      <c r="W65" s="42"/>
      <c r="X65" s="42"/>
      <c r="Y65" s="42"/>
    </row>
    <row r="66" spans="1:25" ht="19.5" customHeight="1">
      <c r="A66" s="42"/>
      <c r="B66" s="42"/>
      <c r="C66" s="42"/>
      <c r="D66" s="42"/>
      <c r="E66" s="42"/>
      <c r="F66" s="42"/>
      <c r="G66" s="42"/>
      <c r="H66" s="42"/>
      <c r="I66" s="324"/>
      <c r="J66" s="42"/>
      <c r="K66" s="324"/>
      <c r="L66" s="324"/>
      <c r="M66" s="42"/>
      <c r="N66" s="42"/>
      <c r="O66" s="42"/>
      <c r="P66" s="42"/>
      <c r="Q66" s="42"/>
      <c r="R66" s="42"/>
      <c r="S66" s="42"/>
      <c r="T66" s="42"/>
      <c r="U66" s="42"/>
      <c r="V66" s="42"/>
      <c r="W66" s="42"/>
      <c r="X66" s="42"/>
      <c r="Y66" s="42"/>
    </row>
    <row r="67" spans="1:25" ht="19.5" customHeight="1">
      <c r="A67" s="42"/>
      <c r="B67" s="42"/>
      <c r="C67" s="42"/>
      <c r="D67" s="42"/>
      <c r="E67" s="42"/>
      <c r="F67" s="42"/>
      <c r="G67" s="42"/>
      <c r="H67" s="42"/>
      <c r="I67" s="324"/>
      <c r="J67" s="42"/>
      <c r="K67" s="324"/>
      <c r="L67" s="324"/>
      <c r="M67" s="42"/>
      <c r="N67" s="42"/>
      <c r="O67" s="42"/>
      <c r="P67" s="42"/>
      <c r="Q67" s="42"/>
      <c r="R67" s="42"/>
      <c r="S67" s="42"/>
      <c r="T67" s="42"/>
      <c r="U67" s="42"/>
      <c r="V67" s="42"/>
      <c r="W67" s="42"/>
      <c r="X67" s="42"/>
      <c r="Y67" s="42"/>
    </row>
    <row r="68" spans="1:25" ht="19.5" customHeight="1">
      <c r="A68" s="42"/>
      <c r="B68" s="42"/>
      <c r="C68" s="42"/>
      <c r="D68" s="42"/>
      <c r="E68" s="42"/>
      <c r="F68" s="42"/>
      <c r="G68" s="42"/>
      <c r="H68" s="42"/>
      <c r="I68" s="324"/>
      <c r="J68" s="42"/>
      <c r="K68" s="324"/>
      <c r="L68" s="324"/>
      <c r="M68" s="42"/>
      <c r="N68" s="42"/>
      <c r="O68" s="42"/>
      <c r="P68" s="42"/>
      <c r="Q68" s="42"/>
      <c r="R68" s="42"/>
      <c r="S68" s="42"/>
      <c r="T68" s="42"/>
      <c r="U68" s="42"/>
      <c r="V68" s="42"/>
      <c r="W68" s="42"/>
      <c r="X68" s="42"/>
      <c r="Y68" s="42"/>
    </row>
    <row r="69" spans="1:25" ht="19.5" customHeight="1">
      <c r="A69" s="42"/>
      <c r="B69" s="42"/>
      <c r="C69" s="42"/>
      <c r="D69" s="42"/>
      <c r="E69" s="42"/>
      <c r="F69" s="42"/>
      <c r="G69" s="42"/>
      <c r="H69" s="42"/>
      <c r="I69" s="324"/>
      <c r="J69" s="42"/>
      <c r="K69" s="324"/>
      <c r="L69" s="324"/>
      <c r="M69" s="42"/>
      <c r="N69" s="42"/>
      <c r="O69" s="42"/>
      <c r="P69" s="42"/>
      <c r="Q69" s="42"/>
      <c r="R69" s="42"/>
      <c r="S69" s="42"/>
      <c r="T69" s="42"/>
      <c r="U69" s="42"/>
      <c r="V69" s="42"/>
      <c r="W69" s="42"/>
      <c r="X69" s="42"/>
      <c r="Y69" s="42"/>
    </row>
    <row r="70" spans="1:25" ht="19.5" customHeight="1">
      <c r="A70" s="42"/>
      <c r="B70" s="42"/>
      <c r="C70" s="42"/>
      <c r="D70" s="42"/>
      <c r="E70" s="42"/>
      <c r="F70" s="42"/>
      <c r="G70" s="42"/>
      <c r="H70" s="42"/>
      <c r="I70" s="324"/>
      <c r="J70" s="42"/>
      <c r="K70" s="324"/>
      <c r="L70" s="324"/>
      <c r="M70" s="42"/>
      <c r="N70" s="42"/>
      <c r="O70" s="42"/>
      <c r="P70" s="42"/>
      <c r="Q70" s="42"/>
      <c r="R70" s="42"/>
      <c r="S70" s="42"/>
      <c r="T70" s="42"/>
      <c r="U70" s="42"/>
      <c r="V70" s="42"/>
      <c r="W70" s="42"/>
      <c r="X70" s="42"/>
      <c r="Y70" s="42"/>
    </row>
    <row r="71" spans="1:25" ht="19.5" customHeight="1">
      <c r="A71" s="42"/>
      <c r="B71" s="42"/>
      <c r="C71" s="42"/>
      <c r="D71" s="42"/>
      <c r="E71" s="42"/>
      <c r="F71" s="42"/>
      <c r="G71" s="42"/>
      <c r="H71" s="42"/>
      <c r="I71" s="324"/>
      <c r="J71" s="42"/>
      <c r="K71" s="324"/>
      <c r="L71" s="324"/>
      <c r="M71" s="42"/>
      <c r="N71" s="42"/>
      <c r="O71" s="42"/>
      <c r="P71" s="42"/>
      <c r="Q71" s="42"/>
      <c r="R71" s="42"/>
      <c r="S71" s="42"/>
      <c r="T71" s="42"/>
      <c r="U71" s="42"/>
      <c r="V71" s="42"/>
      <c r="W71" s="42"/>
      <c r="X71" s="42"/>
      <c r="Y71" s="42"/>
    </row>
    <row r="72" spans="1:25" ht="19.5" customHeight="1">
      <c r="A72" s="42"/>
      <c r="B72" s="42"/>
      <c r="C72" s="42"/>
      <c r="D72" s="42"/>
      <c r="E72" s="42"/>
      <c r="F72" s="42"/>
      <c r="G72" s="42"/>
      <c r="H72" s="42"/>
      <c r="I72" s="324"/>
      <c r="J72" s="42"/>
      <c r="K72" s="324"/>
      <c r="L72" s="324"/>
      <c r="M72" s="42"/>
      <c r="N72" s="42"/>
      <c r="O72" s="42"/>
      <c r="P72" s="42"/>
      <c r="Q72" s="42"/>
      <c r="R72" s="42"/>
      <c r="S72" s="42"/>
      <c r="T72" s="42"/>
      <c r="U72" s="42"/>
      <c r="V72" s="42"/>
      <c r="W72" s="42"/>
      <c r="X72" s="42"/>
      <c r="Y72" s="42"/>
    </row>
    <row r="73" spans="1:25" ht="19.5" customHeight="1">
      <c r="A73" s="42"/>
      <c r="B73" s="42"/>
      <c r="C73" s="42"/>
      <c r="D73" s="42"/>
      <c r="E73" s="42"/>
      <c r="F73" s="42"/>
      <c r="G73" s="42"/>
      <c r="H73" s="42"/>
      <c r="I73" s="324"/>
      <c r="J73" s="42"/>
      <c r="K73" s="324"/>
      <c r="L73" s="324"/>
      <c r="M73" s="42"/>
      <c r="N73" s="42"/>
      <c r="O73" s="42"/>
      <c r="P73" s="42"/>
      <c r="Q73" s="42"/>
      <c r="R73" s="42"/>
      <c r="S73" s="42"/>
      <c r="T73" s="42"/>
      <c r="U73" s="42"/>
      <c r="V73" s="42"/>
      <c r="W73" s="42"/>
      <c r="X73" s="42"/>
      <c r="Y73" s="42"/>
    </row>
    <row r="74" spans="1:25" ht="19.5" customHeight="1">
      <c r="A74" s="42"/>
      <c r="B74" s="42"/>
      <c r="C74" s="42"/>
      <c r="D74" s="42"/>
      <c r="E74" s="42"/>
      <c r="F74" s="42"/>
      <c r="G74" s="42"/>
      <c r="H74" s="42"/>
      <c r="I74" s="324"/>
      <c r="J74" s="42"/>
      <c r="K74" s="324"/>
      <c r="L74" s="324"/>
      <c r="M74" s="42"/>
      <c r="N74" s="42"/>
      <c r="O74" s="42"/>
      <c r="P74" s="42"/>
      <c r="Q74" s="42"/>
      <c r="R74" s="42"/>
      <c r="S74" s="42"/>
      <c r="T74" s="42"/>
      <c r="U74" s="42"/>
      <c r="V74" s="42"/>
      <c r="W74" s="42"/>
      <c r="X74" s="42"/>
      <c r="Y74" s="42"/>
    </row>
    <row r="75" spans="1:25" ht="19.5" customHeight="1">
      <c r="A75" s="42"/>
      <c r="B75" s="42"/>
      <c r="C75" s="42"/>
      <c r="D75" s="42"/>
      <c r="E75" s="42"/>
      <c r="F75" s="42"/>
      <c r="G75" s="42"/>
      <c r="H75" s="42"/>
      <c r="I75" s="324"/>
      <c r="J75" s="42"/>
      <c r="K75" s="324"/>
      <c r="L75" s="324"/>
      <c r="M75" s="42"/>
      <c r="N75" s="42"/>
      <c r="O75" s="42"/>
      <c r="P75" s="42"/>
      <c r="Q75" s="42"/>
      <c r="R75" s="42"/>
      <c r="S75" s="42"/>
      <c r="T75" s="42"/>
      <c r="U75" s="42"/>
      <c r="V75" s="42"/>
      <c r="W75" s="42"/>
      <c r="X75" s="42"/>
      <c r="Y75" s="42"/>
    </row>
    <row r="76" spans="1:25" ht="19.5" customHeight="1">
      <c r="A76" s="42"/>
      <c r="B76" s="42"/>
      <c r="C76" s="42"/>
      <c r="D76" s="42"/>
      <c r="E76" s="42"/>
      <c r="F76" s="42"/>
      <c r="G76" s="42"/>
      <c r="H76" s="42"/>
      <c r="I76" s="324"/>
      <c r="J76" s="42"/>
      <c r="K76" s="324"/>
      <c r="L76" s="324"/>
      <c r="M76" s="42"/>
      <c r="N76" s="42"/>
      <c r="O76" s="42"/>
      <c r="P76" s="42"/>
      <c r="Q76" s="42"/>
      <c r="R76" s="42"/>
      <c r="S76" s="42"/>
      <c r="T76" s="42"/>
      <c r="U76" s="42"/>
      <c r="V76" s="42"/>
      <c r="W76" s="42"/>
      <c r="X76" s="42"/>
      <c r="Y76" s="42"/>
    </row>
    <row r="77" spans="1:25" ht="19.5" customHeight="1">
      <c r="A77" s="42"/>
      <c r="B77" s="42"/>
      <c r="C77" s="42"/>
      <c r="D77" s="42"/>
      <c r="E77" s="42"/>
      <c r="F77" s="42"/>
      <c r="G77" s="42"/>
      <c r="H77" s="42"/>
      <c r="I77" s="324"/>
      <c r="J77" s="42"/>
      <c r="K77" s="324"/>
      <c r="L77" s="324"/>
      <c r="M77" s="42"/>
      <c r="N77" s="42"/>
      <c r="O77" s="42"/>
      <c r="P77" s="42"/>
      <c r="Q77" s="42"/>
      <c r="R77" s="42"/>
      <c r="S77" s="42"/>
      <c r="T77" s="42"/>
      <c r="U77" s="42"/>
      <c r="V77" s="42"/>
      <c r="W77" s="42"/>
      <c r="X77" s="42"/>
      <c r="Y77" s="42"/>
    </row>
    <row r="78" spans="1:25" ht="19.5" customHeight="1">
      <c r="A78" s="42"/>
      <c r="B78" s="42"/>
      <c r="C78" s="42"/>
      <c r="D78" s="42"/>
      <c r="E78" s="42"/>
      <c r="F78" s="42"/>
      <c r="G78" s="42"/>
      <c r="H78" s="42"/>
      <c r="I78" s="324"/>
      <c r="J78" s="42"/>
      <c r="K78" s="324"/>
      <c r="L78" s="324"/>
      <c r="M78" s="42"/>
      <c r="N78" s="42"/>
      <c r="O78" s="42"/>
      <c r="P78" s="42"/>
      <c r="Q78" s="42"/>
      <c r="R78" s="42"/>
      <c r="S78" s="42"/>
      <c r="T78" s="42"/>
      <c r="U78" s="42"/>
      <c r="V78" s="42"/>
      <c r="W78" s="42"/>
      <c r="X78" s="42"/>
      <c r="Y78" s="42"/>
    </row>
    <row r="79" spans="1:25" ht="19.5" customHeight="1">
      <c r="A79" s="42"/>
      <c r="B79" s="42"/>
      <c r="C79" s="42"/>
      <c r="D79" s="42"/>
      <c r="E79" s="42"/>
      <c r="F79" s="42"/>
      <c r="G79" s="42"/>
      <c r="H79" s="42"/>
      <c r="I79" s="324"/>
      <c r="J79" s="42"/>
      <c r="K79" s="324"/>
      <c r="L79" s="324"/>
      <c r="M79" s="42"/>
      <c r="N79" s="42"/>
      <c r="O79" s="42"/>
      <c r="P79" s="42"/>
      <c r="Q79" s="42"/>
      <c r="R79" s="42"/>
      <c r="S79" s="42"/>
      <c r="T79" s="42"/>
      <c r="U79" s="42"/>
      <c r="V79" s="42"/>
      <c r="W79" s="42"/>
      <c r="X79" s="42"/>
      <c r="Y79" s="42"/>
    </row>
    <row r="80" spans="1:25" ht="19.5" customHeight="1">
      <c r="A80" s="42"/>
      <c r="B80" s="42"/>
      <c r="C80" s="42"/>
      <c r="D80" s="42"/>
      <c r="E80" s="42"/>
      <c r="F80" s="42"/>
      <c r="G80" s="42"/>
      <c r="H80" s="42"/>
      <c r="I80" s="324"/>
      <c r="J80" s="42"/>
      <c r="K80" s="324"/>
      <c r="L80" s="324"/>
      <c r="M80" s="42"/>
      <c r="N80" s="42"/>
      <c r="O80" s="42"/>
      <c r="P80" s="42"/>
      <c r="Q80" s="42"/>
      <c r="R80" s="42"/>
      <c r="S80" s="42"/>
      <c r="T80" s="42"/>
      <c r="U80" s="42"/>
      <c r="V80" s="42"/>
      <c r="W80" s="42"/>
      <c r="X80" s="42"/>
      <c r="Y80" s="42"/>
    </row>
    <row r="81" spans="1:25" ht="19.5" customHeight="1">
      <c r="A81" s="42"/>
      <c r="B81" s="42"/>
      <c r="C81" s="42"/>
      <c r="D81" s="42"/>
      <c r="E81" s="42"/>
      <c r="F81" s="42"/>
      <c r="G81" s="42"/>
      <c r="H81" s="42"/>
      <c r="I81" s="324"/>
      <c r="J81" s="42"/>
      <c r="K81" s="324"/>
      <c r="L81" s="324"/>
      <c r="M81" s="42"/>
      <c r="N81" s="42"/>
      <c r="O81" s="42"/>
      <c r="P81" s="42"/>
      <c r="Q81" s="42"/>
      <c r="R81" s="42"/>
      <c r="S81" s="42"/>
      <c r="T81" s="42"/>
      <c r="U81" s="42"/>
      <c r="V81" s="42"/>
      <c r="W81" s="42"/>
      <c r="X81" s="42"/>
      <c r="Y81" s="42"/>
    </row>
    <row r="82" spans="1:25" s="14" customFormat="1" ht="19.5" customHeight="1">
      <c r="A82" s="324"/>
      <c r="B82" s="42"/>
      <c r="C82" s="42"/>
      <c r="D82" s="42"/>
      <c r="E82" s="42"/>
      <c r="F82" s="42"/>
      <c r="G82" s="42"/>
      <c r="H82" s="425"/>
      <c r="I82" s="324"/>
      <c r="J82" s="425"/>
      <c r="K82" s="324"/>
      <c r="L82" s="324"/>
      <c r="M82" s="42"/>
      <c r="N82" s="42"/>
      <c r="O82" s="42"/>
      <c r="P82" s="42"/>
      <c r="Q82" s="42"/>
      <c r="R82" s="42"/>
      <c r="S82" s="324"/>
      <c r="T82" s="324"/>
      <c r="U82" s="324"/>
      <c r="V82" s="324"/>
      <c r="W82" s="324"/>
      <c r="X82" s="324"/>
      <c r="Y82" s="324"/>
    </row>
    <row r="83" spans="1:25" s="14" customFormat="1" ht="19.5" customHeight="1">
      <c r="A83" s="324"/>
      <c r="B83" s="42"/>
      <c r="C83" s="42"/>
      <c r="D83" s="42"/>
      <c r="E83" s="42"/>
      <c r="F83" s="42"/>
      <c r="G83" s="42"/>
      <c r="H83" s="425"/>
      <c r="I83" s="324"/>
      <c r="J83" s="425"/>
      <c r="K83" s="324"/>
      <c r="L83" s="324"/>
      <c r="M83" s="42"/>
      <c r="N83" s="42"/>
      <c r="O83" s="42"/>
      <c r="P83" s="42"/>
      <c r="Q83" s="42"/>
      <c r="R83" s="42"/>
      <c r="S83" s="324"/>
      <c r="T83" s="324"/>
      <c r="U83" s="324"/>
      <c r="V83" s="324"/>
      <c r="W83" s="324"/>
      <c r="X83" s="324"/>
      <c r="Y83" s="324"/>
    </row>
    <row r="84" spans="1:25" s="14" customFormat="1" ht="19.5" customHeight="1">
      <c r="A84" s="324"/>
      <c r="B84" s="42"/>
      <c r="C84" s="42"/>
      <c r="D84" s="42"/>
      <c r="E84" s="42"/>
      <c r="F84" s="42"/>
      <c r="G84" s="42"/>
      <c r="H84" s="425"/>
      <c r="I84" s="324"/>
      <c r="J84" s="425"/>
      <c r="K84" s="324"/>
      <c r="L84" s="324"/>
      <c r="M84" s="42"/>
      <c r="N84" s="42"/>
      <c r="O84" s="42"/>
      <c r="P84" s="42"/>
      <c r="Q84" s="42"/>
      <c r="R84" s="42"/>
      <c r="S84" s="324"/>
      <c r="T84" s="324"/>
      <c r="U84" s="324"/>
      <c r="V84" s="324"/>
      <c r="W84" s="324"/>
      <c r="X84" s="324"/>
      <c r="Y84" s="324"/>
    </row>
    <row r="85" spans="1:25" s="14" customFormat="1" ht="19.5" customHeight="1">
      <c r="A85" s="324"/>
      <c r="B85" s="42"/>
      <c r="C85" s="42"/>
      <c r="D85" s="42"/>
      <c r="E85" s="42"/>
      <c r="F85" s="42"/>
      <c r="G85" s="42"/>
      <c r="H85" s="425"/>
      <c r="I85" s="324"/>
      <c r="J85" s="425"/>
      <c r="K85" s="324"/>
      <c r="L85" s="324"/>
      <c r="M85" s="42"/>
      <c r="N85" s="42"/>
      <c r="O85" s="42"/>
      <c r="P85" s="42"/>
      <c r="Q85" s="42"/>
      <c r="R85" s="42"/>
      <c r="S85" s="324"/>
      <c r="T85" s="324"/>
      <c r="U85" s="324"/>
      <c r="V85" s="324"/>
      <c r="W85" s="324"/>
      <c r="X85" s="324"/>
      <c r="Y85" s="324"/>
    </row>
    <row r="86" spans="1:25" s="14" customFormat="1" ht="19.5" customHeight="1">
      <c r="A86" s="324"/>
      <c r="B86" s="42"/>
      <c r="C86" s="42"/>
      <c r="D86" s="42"/>
      <c r="E86" s="42"/>
      <c r="F86" s="42"/>
      <c r="G86" s="42"/>
      <c r="H86" s="425"/>
      <c r="I86" s="324"/>
      <c r="J86" s="425"/>
      <c r="K86" s="324"/>
      <c r="L86" s="324"/>
      <c r="M86" s="42"/>
      <c r="N86" s="42"/>
      <c r="O86" s="42"/>
      <c r="P86" s="42"/>
      <c r="Q86" s="42"/>
      <c r="R86" s="42"/>
      <c r="S86" s="324"/>
      <c r="T86" s="324"/>
      <c r="U86" s="324"/>
      <c r="V86" s="324"/>
      <c r="W86" s="324"/>
      <c r="X86" s="324"/>
      <c r="Y86" s="324"/>
    </row>
    <row r="87" spans="1:25" s="14" customFormat="1" ht="19.5" customHeight="1">
      <c r="A87" s="324"/>
      <c r="B87" s="42"/>
      <c r="C87" s="42"/>
      <c r="D87" s="42"/>
      <c r="E87" s="42"/>
      <c r="F87" s="42"/>
      <c r="G87" s="42"/>
      <c r="H87" s="425"/>
      <c r="I87" s="324"/>
      <c r="J87" s="425"/>
      <c r="K87" s="324"/>
      <c r="L87" s="324"/>
      <c r="M87" s="42"/>
      <c r="N87" s="42"/>
      <c r="O87" s="42"/>
      <c r="P87" s="42"/>
      <c r="Q87" s="42"/>
      <c r="R87" s="42"/>
      <c r="S87" s="324"/>
      <c r="T87" s="324"/>
      <c r="U87" s="324"/>
      <c r="V87" s="324"/>
      <c r="W87" s="324"/>
      <c r="X87" s="324"/>
      <c r="Y87" s="324"/>
    </row>
    <row r="88" spans="1:25" s="14" customFormat="1" ht="19.5" customHeight="1">
      <c r="A88" s="324"/>
      <c r="B88" s="42"/>
      <c r="C88" s="42"/>
      <c r="D88" s="42"/>
      <c r="E88" s="42"/>
      <c r="F88" s="42"/>
      <c r="G88" s="42"/>
      <c r="H88" s="425"/>
      <c r="I88" s="324"/>
      <c r="J88" s="425"/>
      <c r="K88" s="324"/>
      <c r="L88" s="324"/>
      <c r="M88" s="42"/>
      <c r="N88" s="42"/>
      <c r="O88" s="42"/>
      <c r="P88" s="42"/>
      <c r="Q88" s="42"/>
      <c r="R88" s="42"/>
      <c r="S88" s="324"/>
      <c r="T88" s="324"/>
      <c r="U88" s="324"/>
      <c r="V88" s="324"/>
      <c r="W88" s="324"/>
      <c r="X88" s="324"/>
      <c r="Y88" s="324"/>
    </row>
    <row r="89" spans="1:25" s="14" customFormat="1" ht="19.5" customHeight="1">
      <c r="A89" s="324"/>
      <c r="B89" s="42"/>
      <c r="C89" s="42"/>
      <c r="D89" s="42"/>
      <c r="E89" s="42"/>
      <c r="F89" s="42"/>
      <c r="G89" s="42"/>
      <c r="H89" s="425"/>
      <c r="I89" s="324"/>
      <c r="J89" s="425"/>
      <c r="K89" s="324"/>
      <c r="L89" s="324"/>
      <c r="M89" s="42"/>
      <c r="N89" s="42"/>
      <c r="O89" s="42"/>
      <c r="P89" s="42"/>
      <c r="Q89" s="42"/>
      <c r="R89" s="42"/>
      <c r="S89" s="324"/>
      <c r="T89" s="324"/>
      <c r="U89" s="324"/>
      <c r="V89" s="324"/>
      <c r="W89" s="324"/>
      <c r="X89" s="324"/>
      <c r="Y89" s="324"/>
    </row>
    <row r="90" spans="1:25" s="14" customFormat="1" ht="19.5" customHeight="1">
      <c r="A90" s="324"/>
      <c r="B90" s="42"/>
      <c r="C90" s="42"/>
      <c r="D90" s="42"/>
      <c r="E90" s="42"/>
      <c r="F90" s="42"/>
      <c r="G90" s="42"/>
      <c r="H90" s="425"/>
      <c r="I90" s="324"/>
      <c r="J90" s="425"/>
      <c r="K90" s="324"/>
      <c r="L90" s="324"/>
      <c r="M90" s="42"/>
      <c r="N90" s="42"/>
      <c r="O90" s="42"/>
      <c r="P90" s="42"/>
      <c r="Q90" s="42"/>
      <c r="R90" s="42"/>
      <c r="S90" s="324"/>
      <c r="T90" s="324"/>
      <c r="U90" s="324"/>
      <c r="V90" s="324"/>
      <c r="W90" s="324"/>
      <c r="X90" s="324"/>
      <c r="Y90" s="324"/>
    </row>
    <row r="91" spans="1:25" s="14" customFormat="1" ht="19.5" customHeight="1">
      <c r="A91" s="324"/>
      <c r="B91" s="42"/>
      <c r="C91" s="42"/>
      <c r="D91" s="42"/>
      <c r="E91" s="42"/>
      <c r="F91" s="42"/>
      <c r="G91" s="42"/>
      <c r="H91" s="425"/>
      <c r="I91" s="324"/>
      <c r="J91" s="425"/>
      <c r="K91" s="324"/>
      <c r="L91" s="324"/>
      <c r="M91" s="42"/>
      <c r="N91" s="42"/>
      <c r="O91" s="42"/>
      <c r="P91" s="42"/>
      <c r="Q91" s="42"/>
      <c r="R91" s="42"/>
      <c r="S91" s="324"/>
      <c r="T91" s="324"/>
      <c r="U91" s="324"/>
      <c r="V91" s="324"/>
      <c r="W91" s="324"/>
      <c r="X91" s="324"/>
      <c r="Y91" s="324"/>
    </row>
    <row r="92" spans="1:25" s="14" customFormat="1" ht="19.5" customHeight="1">
      <c r="A92" s="324"/>
      <c r="B92" s="42"/>
      <c r="C92" s="42"/>
      <c r="D92" s="42"/>
      <c r="E92" s="42"/>
      <c r="F92" s="42"/>
      <c r="G92" s="42"/>
      <c r="H92" s="425"/>
      <c r="I92" s="324"/>
      <c r="J92" s="425"/>
      <c r="K92" s="324"/>
      <c r="L92" s="324"/>
      <c r="M92" s="42"/>
      <c r="N92" s="42"/>
      <c r="O92" s="42"/>
      <c r="P92" s="42"/>
      <c r="Q92" s="42"/>
      <c r="R92" s="42"/>
      <c r="S92" s="324"/>
      <c r="T92" s="324"/>
      <c r="U92" s="324"/>
      <c r="V92" s="324"/>
      <c r="W92" s="324"/>
      <c r="X92" s="324"/>
      <c r="Y92" s="324"/>
    </row>
    <row r="93" spans="1:25" s="14" customFormat="1" ht="19.5" customHeight="1">
      <c r="A93" s="324"/>
      <c r="B93" s="42"/>
      <c r="C93" s="42"/>
      <c r="D93" s="42"/>
      <c r="E93" s="42"/>
      <c r="F93" s="42"/>
      <c r="G93" s="42"/>
      <c r="H93" s="425"/>
      <c r="I93" s="324"/>
      <c r="J93" s="425"/>
      <c r="K93" s="324"/>
      <c r="L93" s="324"/>
      <c r="M93" s="42"/>
      <c r="N93" s="42"/>
      <c r="O93" s="42"/>
      <c r="P93" s="42"/>
      <c r="Q93" s="42"/>
      <c r="R93" s="42"/>
      <c r="S93" s="324"/>
      <c r="T93" s="324"/>
      <c r="U93" s="324"/>
      <c r="V93" s="324"/>
      <c r="W93" s="324"/>
      <c r="X93" s="324"/>
      <c r="Y93" s="324"/>
    </row>
    <row r="94" spans="1:25" s="14" customFormat="1" ht="19.5" customHeight="1">
      <c r="A94" s="324"/>
      <c r="B94" s="42"/>
      <c r="C94" s="42"/>
      <c r="D94" s="42"/>
      <c r="E94" s="42"/>
      <c r="F94" s="42"/>
      <c r="G94" s="42"/>
      <c r="H94" s="425"/>
      <c r="I94" s="324"/>
      <c r="J94" s="425"/>
      <c r="K94" s="324"/>
      <c r="L94" s="324"/>
      <c r="M94" s="42"/>
      <c r="N94" s="42"/>
      <c r="O94" s="42"/>
      <c r="P94" s="42"/>
      <c r="Q94" s="42"/>
      <c r="R94" s="42"/>
      <c r="S94" s="324"/>
      <c r="T94" s="324"/>
      <c r="U94" s="324"/>
      <c r="V94" s="324"/>
      <c r="W94" s="324"/>
      <c r="X94" s="324"/>
      <c r="Y94" s="324"/>
    </row>
    <row r="95" spans="1:25" s="14" customFormat="1" ht="19.5" customHeight="1">
      <c r="A95" s="324"/>
      <c r="B95" s="42"/>
      <c r="C95" s="42"/>
      <c r="D95" s="42"/>
      <c r="E95" s="42"/>
      <c r="F95" s="42"/>
      <c r="G95" s="42"/>
      <c r="H95" s="425"/>
      <c r="I95" s="324"/>
      <c r="J95" s="425"/>
      <c r="K95" s="324"/>
      <c r="L95" s="324"/>
      <c r="M95" s="42"/>
      <c r="N95" s="42"/>
      <c r="O95" s="42"/>
      <c r="P95" s="42"/>
      <c r="Q95" s="42"/>
      <c r="R95" s="42"/>
      <c r="S95" s="324"/>
      <c r="T95" s="324"/>
      <c r="U95" s="324"/>
      <c r="V95" s="324"/>
      <c r="W95" s="324"/>
      <c r="X95" s="324"/>
      <c r="Y95" s="324"/>
    </row>
    <row r="96" spans="1:25" s="14" customFormat="1" ht="19.5" customHeight="1">
      <c r="A96" s="324"/>
      <c r="B96" s="42"/>
      <c r="C96" s="42"/>
      <c r="D96" s="42"/>
      <c r="E96" s="42"/>
      <c r="F96" s="42"/>
      <c r="G96" s="42"/>
      <c r="H96" s="425"/>
      <c r="I96" s="324"/>
      <c r="J96" s="425"/>
      <c r="K96" s="324"/>
      <c r="L96" s="324"/>
      <c r="M96" s="42"/>
      <c r="N96" s="42"/>
      <c r="O96" s="42"/>
      <c r="P96" s="42"/>
      <c r="Q96" s="42"/>
      <c r="R96" s="42"/>
      <c r="S96" s="324"/>
      <c r="T96" s="324"/>
      <c r="U96" s="324"/>
      <c r="V96" s="324"/>
      <c r="W96" s="324"/>
      <c r="X96" s="324"/>
      <c r="Y96" s="324"/>
    </row>
    <row r="97" spans="1:25" s="14" customFormat="1" ht="19.5" customHeight="1">
      <c r="A97" s="324"/>
      <c r="B97" s="42"/>
      <c r="C97" s="42"/>
      <c r="D97" s="42"/>
      <c r="E97" s="42"/>
      <c r="F97" s="42"/>
      <c r="G97" s="42"/>
      <c r="H97" s="425"/>
      <c r="I97" s="324"/>
      <c r="J97" s="425"/>
      <c r="K97" s="324"/>
      <c r="L97" s="324"/>
      <c r="M97" s="42"/>
      <c r="N97" s="42"/>
      <c r="O97" s="42"/>
      <c r="P97" s="42"/>
      <c r="Q97" s="42"/>
      <c r="R97" s="42"/>
      <c r="S97" s="324"/>
      <c r="T97" s="324"/>
      <c r="U97" s="324"/>
      <c r="V97" s="324"/>
      <c r="W97" s="324"/>
      <c r="X97" s="324"/>
      <c r="Y97" s="324"/>
    </row>
    <row r="98" spans="1:25" s="14" customFormat="1" ht="19.5" customHeight="1">
      <c r="A98" s="324"/>
      <c r="B98" s="42"/>
      <c r="C98" s="42"/>
      <c r="D98" s="42"/>
      <c r="E98" s="42"/>
      <c r="F98" s="42"/>
      <c r="G98" s="42"/>
      <c r="H98" s="425"/>
      <c r="I98" s="324"/>
      <c r="J98" s="425"/>
      <c r="K98" s="324"/>
      <c r="L98" s="324"/>
      <c r="M98" s="42"/>
      <c r="N98" s="42"/>
      <c r="O98" s="42"/>
      <c r="P98" s="42"/>
      <c r="Q98" s="42"/>
      <c r="R98" s="42"/>
      <c r="S98" s="324"/>
      <c r="T98" s="324"/>
      <c r="U98" s="324"/>
      <c r="V98" s="324"/>
      <c r="W98" s="324"/>
      <c r="X98" s="324"/>
      <c r="Y98" s="324"/>
    </row>
    <row r="99" spans="1:25" s="14" customFormat="1" ht="19.5" customHeight="1">
      <c r="A99" s="324"/>
      <c r="B99" s="42"/>
      <c r="C99" s="42"/>
      <c r="D99" s="42"/>
      <c r="E99" s="42"/>
      <c r="F99" s="42"/>
      <c r="G99" s="42"/>
      <c r="H99" s="425"/>
      <c r="I99" s="324"/>
      <c r="J99" s="425"/>
      <c r="K99" s="324"/>
      <c r="L99" s="324"/>
      <c r="M99" s="42"/>
      <c r="N99" s="42"/>
      <c r="O99" s="42"/>
      <c r="P99" s="42"/>
      <c r="Q99" s="42"/>
      <c r="R99" s="42"/>
      <c r="S99" s="324"/>
      <c r="T99" s="324"/>
      <c r="U99" s="324"/>
      <c r="V99" s="324"/>
      <c r="W99" s="324"/>
      <c r="X99" s="324"/>
      <c r="Y99" s="324"/>
    </row>
    <row r="100" spans="1:25" s="14" customFormat="1" ht="19.5" customHeight="1">
      <c r="A100" s="324"/>
      <c r="B100" s="42"/>
      <c r="C100" s="42"/>
      <c r="D100" s="42"/>
      <c r="E100" s="42"/>
      <c r="F100" s="42"/>
      <c r="G100" s="42"/>
      <c r="H100" s="425"/>
      <c r="I100" s="324"/>
      <c r="J100" s="425"/>
      <c r="K100" s="324"/>
      <c r="L100" s="324"/>
      <c r="M100" s="42"/>
      <c r="N100" s="42"/>
      <c r="O100" s="42"/>
      <c r="P100" s="42"/>
      <c r="Q100" s="42"/>
      <c r="R100" s="42"/>
      <c r="S100" s="324"/>
      <c r="T100" s="324"/>
      <c r="U100" s="324"/>
      <c r="V100" s="324"/>
      <c r="W100" s="324"/>
      <c r="X100" s="324"/>
      <c r="Y100" s="324"/>
    </row>
    <row r="101" spans="1:25" s="14" customFormat="1" ht="19.5" customHeight="1">
      <c r="A101" s="324"/>
      <c r="B101" s="42"/>
      <c r="C101" s="42"/>
      <c r="D101" s="42"/>
      <c r="E101" s="42"/>
      <c r="F101" s="42"/>
      <c r="G101" s="42"/>
      <c r="H101" s="425"/>
      <c r="I101" s="324"/>
      <c r="J101" s="425"/>
      <c r="K101" s="324"/>
      <c r="L101" s="324"/>
      <c r="M101" s="42"/>
      <c r="N101" s="42"/>
      <c r="O101" s="42"/>
      <c r="P101" s="42"/>
      <c r="Q101" s="42"/>
      <c r="R101" s="42"/>
      <c r="S101" s="324"/>
      <c r="T101" s="324"/>
      <c r="U101" s="324"/>
      <c r="V101" s="324"/>
      <c r="W101" s="324"/>
      <c r="X101" s="324"/>
      <c r="Y101" s="324"/>
    </row>
    <row r="102" spans="1:25" s="14" customFormat="1" ht="19.5" customHeight="1">
      <c r="A102" s="324"/>
      <c r="B102" s="42"/>
      <c r="C102" s="42"/>
      <c r="D102" s="42"/>
      <c r="E102" s="42"/>
      <c r="F102" s="42"/>
      <c r="G102" s="42"/>
      <c r="H102" s="425"/>
      <c r="I102" s="324"/>
      <c r="J102" s="425"/>
      <c r="K102" s="324"/>
      <c r="L102" s="324"/>
      <c r="M102" s="42"/>
      <c r="N102" s="42"/>
      <c r="O102" s="42"/>
      <c r="P102" s="42"/>
      <c r="Q102" s="42"/>
      <c r="R102" s="42"/>
      <c r="S102" s="324"/>
      <c r="T102" s="324"/>
      <c r="U102" s="324"/>
      <c r="V102" s="324"/>
      <c r="W102" s="324"/>
      <c r="X102" s="324"/>
      <c r="Y102" s="324"/>
    </row>
    <row r="103" spans="1:25" s="14" customFormat="1" ht="19.5" customHeight="1">
      <c r="A103" s="324"/>
      <c r="B103" s="42"/>
      <c r="C103" s="42"/>
      <c r="D103" s="42"/>
      <c r="E103" s="42"/>
      <c r="F103" s="42"/>
      <c r="G103" s="42"/>
      <c r="H103" s="425"/>
      <c r="I103" s="324"/>
      <c r="J103" s="425"/>
      <c r="K103" s="324"/>
      <c r="L103" s="324"/>
      <c r="M103" s="42"/>
      <c r="N103" s="42"/>
      <c r="O103" s="42"/>
      <c r="P103" s="42"/>
      <c r="Q103" s="42"/>
      <c r="R103" s="42"/>
      <c r="S103" s="324"/>
      <c r="T103" s="324"/>
      <c r="U103" s="324"/>
      <c r="V103" s="324"/>
      <c r="W103" s="324"/>
      <c r="X103" s="324"/>
      <c r="Y103" s="324"/>
    </row>
    <row r="104" spans="1:25" s="14" customFormat="1" ht="19.5" customHeight="1">
      <c r="A104" s="324"/>
      <c r="B104" s="42"/>
      <c r="C104" s="42"/>
      <c r="D104" s="42"/>
      <c r="E104" s="42"/>
      <c r="F104" s="42"/>
      <c r="G104" s="42"/>
      <c r="H104" s="425"/>
      <c r="I104" s="324"/>
      <c r="J104" s="425"/>
      <c r="K104" s="324"/>
      <c r="L104" s="324"/>
      <c r="M104" s="42"/>
      <c r="N104" s="42"/>
      <c r="O104" s="42"/>
      <c r="P104" s="42"/>
      <c r="Q104" s="42"/>
      <c r="R104" s="42"/>
      <c r="S104" s="324"/>
      <c r="T104" s="324"/>
      <c r="U104" s="324"/>
      <c r="V104" s="324"/>
      <c r="W104" s="324"/>
      <c r="X104" s="324"/>
      <c r="Y104" s="324"/>
    </row>
    <row r="105" spans="1:25" s="14" customFormat="1" ht="19.5" customHeight="1">
      <c r="A105" s="324"/>
      <c r="B105" s="42"/>
      <c r="C105" s="42"/>
      <c r="D105" s="42"/>
      <c r="E105" s="42"/>
      <c r="F105" s="42"/>
      <c r="G105" s="42"/>
      <c r="H105" s="425"/>
      <c r="I105" s="324"/>
      <c r="J105" s="425"/>
      <c r="K105" s="324"/>
      <c r="L105" s="324"/>
      <c r="M105" s="42"/>
      <c r="N105" s="42"/>
      <c r="O105" s="42"/>
      <c r="P105" s="42"/>
      <c r="Q105" s="42"/>
      <c r="R105" s="42"/>
      <c r="S105" s="324"/>
      <c r="T105" s="324"/>
      <c r="U105" s="324"/>
      <c r="V105" s="324"/>
      <c r="W105" s="324"/>
      <c r="X105" s="324"/>
      <c r="Y105" s="324"/>
    </row>
    <row r="106" spans="1:25" s="14" customFormat="1" ht="19.5" customHeight="1">
      <c r="A106" s="324"/>
      <c r="B106" s="42"/>
      <c r="C106" s="42"/>
      <c r="D106" s="42"/>
      <c r="E106" s="42"/>
      <c r="F106" s="42"/>
      <c r="G106" s="42"/>
      <c r="H106" s="425"/>
      <c r="I106" s="324"/>
      <c r="J106" s="425"/>
      <c r="K106" s="324"/>
      <c r="L106" s="324"/>
      <c r="M106" s="42"/>
      <c r="N106" s="42"/>
      <c r="O106" s="42"/>
      <c r="P106" s="42"/>
      <c r="Q106" s="42"/>
      <c r="R106" s="42"/>
      <c r="S106" s="324"/>
      <c r="T106" s="324"/>
      <c r="U106" s="324"/>
      <c r="V106" s="324"/>
      <c r="W106" s="324"/>
      <c r="X106" s="324"/>
      <c r="Y106" s="324"/>
    </row>
    <row r="107" spans="1:25" s="14" customFormat="1" ht="19.5" customHeight="1">
      <c r="A107" s="324"/>
      <c r="B107" s="42"/>
      <c r="C107" s="42"/>
      <c r="D107" s="42"/>
      <c r="E107" s="42"/>
      <c r="F107" s="42"/>
      <c r="G107" s="42"/>
      <c r="H107" s="425"/>
      <c r="I107" s="324"/>
      <c r="J107" s="425"/>
      <c r="K107" s="324"/>
      <c r="L107" s="324"/>
      <c r="M107" s="42"/>
      <c r="N107" s="42"/>
      <c r="O107" s="42"/>
      <c r="P107" s="42"/>
      <c r="Q107" s="42"/>
      <c r="R107" s="42"/>
      <c r="S107" s="324"/>
      <c r="T107" s="324"/>
      <c r="U107" s="324"/>
      <c r="V107" s="324"/>
      <c r="W107" s="324"/>
      <c r="X107" s="324"/>
      <c r="Y107" s="324"/>
    </row>
    <row r="108" spans="1:25" s="14" customFormat="1" ht="19.5" customHeight="1">
      <c r="A108" s="324"/>
      <c r="B108" s="42"/>
      <c r="C108" s="42"/>
      <c r="D108" s="42"/>
      <c r="E108" s="42"/>
      <c r="F108" s="42"/>
      <c r="G108" s="42"/>
      <c r="H108" s="425"/>
      <c r="I108" s="324"/>
      <c r="J108" s="425"/>
      <c r="K108" s="324"/>
      <c r="L108" s="324"/>
      <c r="M108" s="42"/>
      <c r="N108" s="42"/>
      <c r="O108" s="42"/>
      <c r="P108" s="42"/>
      <c r="Q108" s="42"/>
      <c r="R108" s="42"/>
      <c r="S108" s="324"/>
      <c r="T108" s="324"/>
      <c r="U108" s="324"/>
      <c r="V108" s="324"/>
      <c r="W108" s="324"/>
      <c r="X108" s="324"/>
      <c r="Y108" s="324"/>
    </row>
    <row r="109" spans="1:25" s="14" customFormat="1" ht="19.5" customHeight="1">
      <c r="A109" s="324"/>
      <c r="B109" s="42"/>
      <c r="C109" s="42"/>
      <c r="D109" s="42"/>
      <c r="E109" s="42"/>
      <c r="F109" s="42"/>
      <c r="G109" s="42"/>
      <c r="H109" s="425"/>
      <c r="I109" s="324"/>
      <c r="J109" s="425"/>
      <c r="K109" s="324"/>
      <c r="L109" s="324"/>
      <c r="M109" s="42"/>
      <c r="N109" s="42"/>
      <c r="O109" s="42"/>
      <c r="P109" s="42"/>
      <c r="Q109" s="42"/>
      <c r="R109" s="42"/>
      <c r="S109" s="324"/>
      <c r="T109" s="324"/>
      <c r="U109" s="324"/>
      <c r="V109" s="324"/>
      <c r="W109" s="324"/>
      <c r="X109" s="324"/>
      <c r="Y109" s="324"/>
    </row>
    <row r="110" spans="1:25" s="14" customFormat="1" ht="19.5" customHeight="1">
      <c r="A110" s="324"/>
      <c r="B110" s="42"/>
      <c r="C110" s="42"/>
      <c r="D110" s="42"/>
      <c r="E110" s="42"/>
      <c r="F110" s="42"/>
      <c r="G110" s="42"/>
      <c r="H110" s="425"/>
      <c r="I110" s="324"/>
      <c r="J110" s="425"/>
      <c r="K110" s="324"/>
      <c r="L110" s="324"/>
      <c r="M110" s="42"/>
      <c r="N110" s="42"/>
      <c r="O110" s="42"/>
      <c r="P110" s="42"/>
      <c r="Q110" s="42"/>
      <c r="R110" s="42"/>
      <c r="S110" s="324"/>
      <c r="T110" s="324"/>
      <c r="U110" s="324"/>
      <c r="V110" s="324"/>
      <c r="W110" s="324"/>
      <c r="X110" s="324"/>
      <c r="Y110" s="324"/>
    </row>
    <row r="111" spans="1:25" s="14" customFormat="1" ht="19.5" customHeight="1">
      <c r="A111" s="324"/>
      <c r="B111" s="42"/>
      <c r="C111" s="42"/>
      <c r="D111" s="42"/>
      <c r="E111" s="42"/>
      <c r="F111" s="42"/>
      <c r="G111" s="42"/>
      <c r="H111" s="425"/>
      <c r="I111" s="324"/>
      <c r="J111" s="425"/>
      <c r="K111" s="324"/>
      <c r="L111" s="324"/>
      <c r="M111" s="42"/>
      <c r="N111" s="42"/>
      <c r="O111" s="42"/>
      <c r="P111" s="42"/>
      <c r="Q111" s="42"/>
      <c r="R111" s="42"/>
      <c r="S111" s="324"/>
      <c r="T111" s="324"/>
      <c r="U111" s="324"/>
      <c r="V111" s="324"/>
      <c r="W111" s="324"/>
      <c r="X111" s="324"/>
      <c r="Y111" s="324"/>
    </row>
    <row r="112" spans="1:25" s="14" customFormat="1" ht="19.5" customHeight="1">
      <c r="A112" s="324"/>
      <c r="B112" s="42"/>
      <c r="C112" s="42"/>
      <c r="D112" s="42"/>
      <c r="E112" s="42"/>
      <c r="F112" s="42"/>
      <c r="G112" s="42"/>
      <c r="H112" s="425"/>
      <c r="I112" s="324"/>
      <c r="J112" s="425"/>
      <c r="K112" s="324"/>
      <c r="L112" s="324"/>
      <c r="M112" s="42"/>
      <c r="N112" s="42"/>
      <c r="O112" s="42"/>
      <c r="P112" s="42"/>
      <c r="Q112" s="42"/>
      <c r="R112" s="42"/>
      <c r="S112" s="324"/>
      <c r="T112" s="324"/>
      <c r="U112" s="324"/>
      <c r="V112" s="324"/>
      <c r="W112" s="324"/>
      <c r="X112" s="324"/>
      <c r="Y112" s="324"/>
    </row>
  </sheetData>
  <sheetProtection algorithmName="SHA-512" hashValue="a2nVK2yfpn3s04S5ywibeq++dKF9MzyxYK4WURgaGVgJkxkBumK3lWXH8qFqZH524zc/clXVRhAljBVwhbxXmw==" saltValue="VPDEEV7feSKtELJFJ6ArQw==" spinCount="100000" sheet="1" objects="1" scenarios="1" selectLockedCells="1"/>
  <mergeCells count="19">
    <mergeCell ref="B14:D14"/>
    <mergeCell ref="J25:L25"/>
    <mergeCell ref="J26:L26"/>
    <mergeCell ref="B38:F38"/>
    <mergeCell ref="B39:F39"/>
    <mergeCell ref="J39:L39"/>
    <mergeCell ref="J35:L35"/>
    <mergeCell ref="J38:L38"/>
    <mergeCell ref="B41:F41"/>
    <mergeCell ref="J41:L41"/>
    <mergeCell ref="J42:L42"/>
    <mergeCell ref="J46:L46"/>
    <mergeCell ref="J27:L27"/>
    <mergeCell ref="B40:F40"/>
    <mergeCell ref="B43:F43"/>
    <mergeCell ref="B44:F44"/>
    <mergeCell ref="J40:L40"/>
    <mergeCell ref="J43:L43"/>
    <mergeCell ref="J44:L44"/>
  </mergeCells>
  <printOptions horizontalCentered="1"/>
  <pageMargins left="0.62992125984251968" right="0.27559055118110237" top="0.51181102362204722" bottom="0.27559055118110237" header="0.51181102362204722" footer="0.39370078740157483"/>
  <pageSetup paperSize="9" scale="85"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1:Q90"/>
  <sheetViews>
    <sheetView showGridLines="0" showRowColHeaders="0" showZeros="0" topLeftCell="A3" zoomScaleNormal="100" workbookViewId="0">
      <selection activeCell="B8" sqref="B8"/>
    </sheetView>
  </sheetViews>
  <sheetFormatPr baseColWidth="10" defaultColWidth="11.42578125" defaultRowHeight="19.5" customHeight="1"/>
  <cols>
    <col min="1" max="1" width="2.5703125" style="8" customWidth="1"/>
    <col min="2" max="2" width="55" style="8" customWidth="1"/>
    <col min="3" max="3" width="1.140625" style="8" customWidth="1"/>
    <col min="4" max="4" width="12.42578125" style="8" bestFit="1" customWidth="1"/>
    <col min="5" max="5" width="7.5703125" style="8" customWidth="1"/>
    <col min="6" max="6" width="8.7109375" style="8" customWidth="1"/>
    <col min="7" max="7" width="2.7109375" style="8" customWidth="1"/>
    <col min="8" max="8" width="20.7109375" style="8" bestFit="1" customWidth="1"/>
    <col min="9" max="9" width="2.7109375" style="14" customWidth="1"/>
    <col min="10" max="10" width="13" style="14" customWidth="1"/>
    <col min="11" max="16384" width="11.42578125" style="8"/>
  </cols>
  <sheetData>
    <row r="1" spans="2:14" ht="19.5" hidden="1" customHeight="1"/>
    <row r="2" spans="2:14" s="7" customFormat="1" ht="19.5" hidden="1" customHeight="1">
      <c r="B2" s="6" t="s">
        <v>6</v>
      </c>
      <c r="C2" s="6"/>
    </row>
    <row r="3" spans="2:14" s="7" customFormat="1" ht="12" customHeight="1">
      <c r="B3" s="6"/>
      <c r="C3" s="6"/>
    </row>
    <row r="4" spans="2:14" s="7" customFormat="1" ht="19.5" customHeight="1">
      <c r="B4" s="231" t="s">
        <v>280</v>
      </c>
      <c r="C4" s="49"/>
      <c r="D4" s="50"/>
      <c r="E4" s="50"/>
      <c r="F4" s="50"/>
      <c r="G4" s="50"/>
      <c r="H4" s="50"/>
      <c r="I4" s="50"/>
      <c r="J4" s="50"/>
      <c r="K4" s="47"/>
      <c r="L4" s="47"/>
    </row>
    <row r="5" spans="2:14" s="7" customFormat="1" ht="5.0999999999999996" customHeight="1">
      <c r="B5" s="171"/>
      <c r="C5" s="122"/>
      <c r="D5" s="123"/>
      <c r="E5" s="123"/>
      <c r="F5" s="123"/>
      <c r="G5" s="123"/>
      <c r="H5" s="123"/>
      <c r="I5" s="123"/>
      <c r="J5" s="172"/>
      <c r="K5" s="47"/>
      <c r="L5" s="47"/>
    </row>
    <row r="6" spans="2:14" ht="19.5" customHeight="1">
      <c r="B6" s="630" t="s">
        <v>17</v>
      </c>
      <c r="C6" s="617"/>
      <c r="D6" s="617"/>
      <c r="E6" s="617"/>
      <c r="F6" s="617"/>
      <c r="G6" s="617"/>
      <c r="H6" s="617"/>
      <c r="I6" s="617"/>
      <c r="J6" s="384"/>
      <c r="K6" s="44"/>
      <c r="L6" s="462" t="s">
        <v>431</v>
      </c>
    </row>
    <row r="7" spans="2:14" ht="19.5" customHeight="1">
      <c r="B7" s="139" t="s">
        <v>419</v>
      </c>
      <c r="C7" s="64"/>
      <c r="D7" s="631" t="s">
        <v>40</v>
      </c>
      <c r="E7" s="631"/>
      <c r="F7" s="631"/>
      <c r="G7" s="301"/>
      <c r="H7" s="173" t="s">
        <v>15</v>
      </c>
      <c r="I7" s="64"/>
      <c r="J7" s="174"/>
      <c r="K7" s="56"/>
      <c r="L7" s="44"/>
      <c r="M7" s="44"/>
      <c r="N7" s="44"/>
    </row>
    <row r="8" spans="2:14" ht="19.5" customHeight="1">
      <c r="B8" s="175"/>
      <c r="C8" s="64"/>
      <c r="D8" s="627"/>
      <c r="E8" s="628"/>
      <c r="F8" s="629"/>
      <c r="G8" s="301"/>
      <c r="H8" s="175"/>
      <c r="I8" s="64"/>
      <c r="J8" s="176">
        <f>D8*H8</f>
        <v>0</v>
      </c>
      <c r="K8" s="56"/>
      <c r="L8" s="44"/>
    </row>
    <row r="9" spans="2:14" ht="19.5" customHeight="1">
      <c r="B9" s="175"/>
      <c r="C9" s="64"/>
      <c r="D9" s="627"/>
      <c r="E9" s="628"/>
      <c r="F9" s="629"/>
      <c r="G9" s="301"/>
      <c r="H9" s="175"/>
      <c r="I9" s="64"/>
      <c r="J9" s="176">
        <f>D9*H9</f>
        <v>0</v>
      </c>
      <c r="K9" s="56"/>
      <c r="L9" s="44"/>
    </row>
    <row r="10" spans="2:14" ht="19.5" customHeight="1">
      <c r="B10" s="175"/>
      <c r="C10" s="64"/>
      <c r="D10" s="627"/>
      <c r="E10" s="628"/>
      <c r="F10" s="629"/>
      <c r="G10" s="301"/>
      <c r="H10" s="175"/>
      <c r="I10" s="64"/>
      <c r="J10" s="176">
        <f>D10*H10</f>
        <v>0</v>
      </c>
      <c r="K10" s="56"/>
      <c r="L10" s="44"/>
    </row>
    <row r="11" spans="2:14" ht="19.5" customHeight="1">
      <c r="B11" s="175"/>
      <c r="C11" s="64"/>
      <c r="D11" s="627"/>
      <c r="E11" s="628"/>
      <c r="F11" s="629"/>
      <c r="G11" s="301"/>
      <c r="H11" s="175"/>
      <c r="I11" s="64"/>
      <c r="J11" s="176">
        <f>D11*H11</f>
        <v>0</v>
      </c>
      <c r="K11" s="56"/>
      <c r="L11" s="44"/>
    </row>
    <row r="12" spans="2:14" ht="19.5" customHeight="1">
      <c r="B12" s="175"/>
      <c r="C12" s="64"/>
      <c r="D12" s="627"/>
      <c r="E12" s="628"/>
      <c r="F12" s="629"/>
      <c r="G12" s="301"/>
      <c r="H12" s="175"/>
      <c r="I12" s="64"/>
      <c r="J12" s="176">
        <f>D12*H12</f>
        <v>0</v>
      </c>
      <c r="K12" s="56"/>
      <c r="L12" s="44"/>
    </row>
    <row r="13" spans="2:14" ht="5.0999999999999996" customHeight="1">
      <c r="B13" s="177"/>
      <c r="C13" s="178"/>
      <c r="D13" s="178"/>
      <c r="E13" s="179"/>
      <c r="F13" s="180"/>
      <c r="G13" s="180"/>
      <c r="H13" s="180"/>
      <c r="I13" s="180"/>
      <c r="J13" s="174"/>
      <c r="K13" s="44"/>
      <c r="L13" s="44"/>
    </row>
    <row r="14" spans="2:14" ht="5.0999999999999996" customHeight="1">
      <c r="B14" s="177"/>
      <c r="C14" s="178"/>
      <c r="D14" s="178"/>
      <c r="E14" s="179"/>
      <c r="F14" s="180"/>
      <c r="G14" s="180"/>
      <c r="H14" s="180"/>
      <c r="I14" s="180"/>
      <c r="J14" s="174"/>
      <c r="K14" s="44"/>
      <c r="L14" s="44"/>
    </row>
    <row r="15" spans="2:14" ht="19.5" customHeight="1">
      <c r="B15" s="181"/>
      <c r="C15" s="127"/>
      <c r="D15" s="127"/>
      <c r="E15" s="344"/>
      <c r="F15" s="346"/>
      <c r="G15" s="346"/>
      <c r="H15" s="349" t="s">
        <v>1</v>
      </c>
      <c r="I15" s="346"/>
      <c r="J15" s="347">
        <f>SUM(J8:J14)</f>
        <v>0</v>
      </c>
      <c r="K15" s="322"/>
      <c r="L15" s="44"/>
    </row>
    <row r="16" spans="2:14" ht="5.0999999999999996" customHeight="1">
      <c r="B16" s="177"/>
      <c r="C16" s="178"/>
      <c r="D16" s="178"/>
      <c r="E16" s="179"/>
      <c r="F16" s="180"/>
      <c r="G16" s="180"/>
      <c r="H16" s="180"/>
      <c r="I16" s="180"/>
      <c r="J16" s="174"/>
      <c r="K16" s="322"/>
      <c r="L16" s="44"/>
    </row>
    <row r="17" spans="1:17" ht="5.0999999999999996" customHeight="1">
      <c r="A17" s="18"/>
      <c r="B17" s="177"/>
      <c r="C17" s="178"/>
      <c r="D17" s="178"/>
      <c r="E17" s="179"/>
      <c r="F17" s="180"/>
      <c r="G17" s="180"/>
      <c r="H17" s="180"/>
      <c r="I17" s="180"/>
      <c r="J17" s="174"/>
      <c r="K17" s="322"/>
      <c r="L17" s="44"/>
    </row>
    <row r="18" spans="1:17" ht="19.5" customHeight="1">
      <c r="A18" s="42"/>
      <c r="B18" s="181" t="s">
        <v>50</v>
      </c>
      <c r="C18" s="127"/>
      <c r="D18" s="344" t="s">
        <v>264</v>
      </c>
      <c r="E18" s="344"/>
      <c r="F18" s="344"/>
      <c r="G18" s="344"/>
      <c r="H18" s="344" t="s">
        <v>9</v>
      </c>
      <c r="I18" s="178"/>
      <c r="J18" s="345"/>
      <c r="K18" s="322"/>
      <c r="L18" s="44"/>
    </row>
    <row r="19" spans="1:17" ht="19.5" hidden="1" customHeight="1">
      <c r="A19" s="42"/>
      <c r="B19" s="181"/>
      <c r="C19" s="178"/>
      <c r="D19" s="127"/>
      <c r="E19" s="179"/>
      <c r="F19" s="179"/>
      <c r="G19" s="179"/>
      <c r="H19" s="344"/>
      <c r="I19" s="178"/>
      <c r="J19" s="345"/>
      <c r="K19" s="322"/>
      <c r="L19" s="44"/>
    </row>
    <row r="20" spans="1:17" ht="19.5" customHeight="1">
      <c r="A20" s="42">
        <f>Verpflegung!E21</f>
        <v>1</v>
      </c>
      <c r="B20" s="511" t="str">
        <f>IF(D20=0,"",IF(PersönlicheEingaben_Pauschalen!$L$26=TRUE,IF(Reisedaten!$N$27=TRUE,Verpflegung!B42,Reisedaten!B46)&amp;" (Pauschale für Berufskraftfahrer)",IF(Reisedaten!$N$27=TRUE,Verpflegung!B42,Reisedaten!B46)))</f>
        <v/>
      </c>
      <c r="C20" s="512"/>
      <c r="D20" s="513">
        <f>IF(E20=0,0,IF($K20=9,9,IF(Reisedaten!$N$27=FALSE,Reisedaten!B45,VLOOKUP(A20,Auslandsreisepauschalen!$A$7:$G$238,7))))</f>
        <v>0</v>
      </c>
      <c r="E20" s="514">
        <f>VLOOKUP(A20,Auslandsreisepauschalen!$A$7:$G$238,7)</f>
        <v>0</v>
      </c>
      <c r="F20" s="440"/>
      <c r="G20" s="179"/>
      <c r="H20" s="182"/>
      <c r="I20" s="178"/>
      <c r="J20" s="345">
        <f>H20*D20</f>
        <v>0</v>
      </c>
      <c r="K20" s="515">
        <f>IF(PersönlicheEingaben_Pauschalen!$L$26=TRUE,9,0)</f>
        <v>0</v>
      </c>
      <c r="L20" s="44"/>
    </row>
    <row r="21" spans="1:17" ht="19.5" customHeight="1">
      <c r="A21" s="42">
        <f>Verpflegung!A25</f>
        <v>1</v>
      </c>
      <c r="B21" s="177" t="str">
        <f>IF(E21=0,"",IF(PersönlicheEingaben_Pauschalen!$L$26=TRUE,IF(Reisedaten!$N$27=TRUE,Verpflegung!B43,"")&amp;" (Pauschale für Berufskraftfahrer)",IF(Reisedaten!$N$27=TRUE,Verpflegung!B43,"")))</f>
        <v/>
      </c>
      <c r="C21" s="509"/>
      <c r="D21" s="513">
        <f>IF(E21=0,0,IF($K21=9,9,IF(Reisedaten!$N$27=FALSE,Reisedaten!B46,VLOOKUP(A21,Auslandsreisepauschalen!$A$7:$G$238,7))))</f>
        <v>0</v>
      </c>
      <c r="E21" s="514">
        <f>VLOOKUP(A21,Auslandsreisepauschalen!$A$7:$G$238,7)</f>
        <v>0</v>
      </c>
      <c r="F21" s="440"/>
      <c r="G21" s="179"/>
      <c r="H21" s="182"/>
      <c r="I21" s="178"/>
      <c r="J21" s="345">
        <f>H21*D21</f>
        <v>0</v>
      </c>
      <c r="K21" s="515">
        <f>IF(PersönlicheEingaben_Pauschalen!$L$26=TRUE,9,0)</f>
        <v>0</v>
      </c>
      <c r="L21" s="44"/>
    </row>
    <row r="22" spans="1:17" ht="19.5" customHeight="1">
      <c r="A22" s="42">
        <f>Verpflegung!A27</f>
        <v>1</v>
      </c>
      <c r="B22" s="177" t="str">
        <f>IF(E22=0,"",IF(PersönlicheEingaben_Pauschalen!$L$26=TRUE,IF(Reisedaten!$N$27=TRUE,Verpflegung!B45,"")&amp;" (Pauschale für Berufskraftfahrer)",IF(Reisedaten!$N$27=TRUE,Verpflegung!B45,"")))</f>
        <v/>
      </c>
      <c r="C22" s="509"/>
      <c r="D22" s="513">
        <f>IF(E22=0,0,IF($K22=9,9,IF(Reisedaten!$N$27=FALSE,Reisedaten!B47,VLOOKUP(A22,Auslandsreisepauschalen!$A$7:$G$238,7))))</f>
        <v>0</v>
      </c>
      <c r="E22" s="514">
        <f>VLOOKUP(A22,Auslandsreisepauschalen!$A$7:$G$238,7)</f>
        <v>0</v>
      </c>
      <c r="F22" s="440"/>
      <c r="G22" s="179"/>
      <c r="H22" s="182"/>
      <c r="I22" s="178"/>
      <c r="J22" s="345">
        <f>H22*D22</f>
        <v>0</v>
      </c>
      <c r="K22" s="515">
        <f>IF(PersönlicheEingaben_Pauschalen!$L$26=TRUE,9,0)</f>
        <v>0</v>
      </c>
      <c r="L22" s="44"/>
    </row>
    <row r="23" spans="1:17" ht="19.5" customHeight="1">
      <c r="A23" s="42">
        <f>Verpflegung!A29</f>
        <v>1</v>
      </c>
      <c r="B23" s="177" t="str">
        <f>IF(E23=0,"",IF(PersönlicheEingaben_Pauschalen!$L$26=TRUE,IF(Reisedaten!$N$27=TRUE,Verpflegung!B47,"")&amp;" (Pauschale für Berufskraftfahrer)",IF(Reisedaten!$N$27=TRUE,Verpflegung!B47,"")))</f>
        <v/>
      </c>
      <c r="C23" s="509"/>
      <c r="D23" s="513">
        <f>IF(E23=0,0,IF($K23=9,9,IF(Reisedaten!$N$27=FALSE,Reisedaten!B48,VLOOKUP(A23,Auslandsreisepauschalen!$A$7:$G$238,7))))</f>
        <v>0</v>
      </c>
      <c r="E23" s="514">
        <f>VLOOKUP(A23,Auslandsreisepauschalen!$A$7:$G$238,7)</f>
        <v>0</v>
      </c>
      <c r="F23" s="440"/>
      <c r="G23" s="179"/>
      <c r="H23" s="182"/>
      <c r="I23" s="178"/>
      <c r="J23" s="345">
        <f>H23*D23</f>
        <v>0</v>
      </c>
      <c r="K23" s="515">
        <f>IF(PersönlicheEingaben_Pauschalen!$L$26=TRUE,9,0)</f>
        <v>0</v>
      </c>
      <c r="L23" s="44"/>
    </row>
    <row r="24" spans="1:17" ht="19.5" customHeight="1">
      <c r="A24" s="42">
        <f>Verpflegung!A31</f>
        <v>1</v>
      </c>
      <c r="B24" s="177" t="str">
        <f>IF(E24=0,"",IF(PersönlicheEingaben_Pauschalen!$L$26=TRUE,IF(Reisedaten!$N$27=TRUE,Verpflegung!B49,"")&amp;" (Pauschale für Berufskraftfahrer)",IF(Reisedaten!$N$27=TRUE,Verpflegung!B49,"")))</f>
        <v/>
      </c>
      <c r="C24" s="509"/>
      <c r="D24" s="513">
        <f>IF(E24=0,0,IF($K24=9,9,IF(Reisedaten!$N$27=FALSE,Reisedaten!B49,VLOOKUP(A24,Auslandsreisepauschalen!$A$7:$G$238,7))))</f>
        <v>0</v>
      </c>
      <c r="E24" s="514">
        <f>VLOOKUP(A24,Auslandsreisepauschalen!$A$7:$G$238,7)</f>
        <v>0</v>
      </c>
      <c r="F24" s="440"/>
      <c r="G24" s="179"/>
      <c r="H24" s="182"/>
      <c r="I24" s="178"/>
      <c r="J24" s="345">
        <f>H24*D24</f>
        <v>0</v>
      </c>
      <c r="K24" s="515">
        <f>IF(PersönlicheEingaben_Pauschalen!$L$26=TRUE,9,0)</f>
        <v>0</v>
      </c>
      <c r="L24" s="44"/>
    </row>
    <row r="25" spans="1:17" ht="4.5" customHeight="1">
      <c r="A25" s="42"/>
      <c r="B25" s="508"/>
      <c r="C25" s="509"/>
      <c r="D25" s="510"/>
      <c r="E25" s="436"/>
      <c r="F25" s="440"/>
      <c r="G25" s="180"/>
      <c r="H25" s="180"/>
      <c r="I25" s="178"/>
      <c r="J25" s="345"/>
      <c r="K25" s="322"/>
      <c r="L25" s="44"/>
    </row>
    <row r="26" spans="1:17" ht="19.5" customHeight="1">
      <c r="A26" s="42"/>
      <c r="B26" s="508"/>
      <c r="C26" s="509"/>
      <c r="D26" s="510"/>
      <c r="E26" s="436"/>
      <c r="F26" s="440"/>
      <c r="G26" s="180"/>
      <c r="H26" s="349" t="s">
        <v>1</v>
      </c>
      <c r="I26" s="127"/>
      <c r="J26" s="348">
        <f>SUM(J20:J25)</f>
        <v>0</v>
      </c>
      <c r="K26" s="322"/>
      <c r="L26" s="44"/>
    </row>
    <row r="27" spans="1:17" ht="19.5" customHeight="1">
      <c r="A27" s="42"/>
      <c r="B27" s="339"/>
      <c r="C27" s="340"/>
      <c r="D27" s="340"/>
      <c r="E27" s="340"/>
      <c r="F27" s="341"/>
      <c r="G27" s="342"/>
      <c r="H27" s="342"/>
      <c r="I27" s="342"/>
      <c r="J27" s="343"/>
      <c r="K27" s="322"/>
      <c r="L27" s="44"/>
      <c r="P27" s="19"/>
      <c r="Q27" s="15"/>
    </row>
    <row r="28" spans="1:17" ht="19.5" customHeight="1">
      <c r="B28" s="44"/>
      <c r="C28" s="44"/>
      <c r="D28" s="44"/>
      <c r="E28" s="44"/>
      <c r="F28" s="44"/>
      <c r="G28" s="44"/>
      <c r="H28" s="44"/>
      <c r="I28" s="45"/>
      <c r="J28" s="45"/>
      <c r="K28" s="44"/>
      <c r="L28" s="44"/>
      <c r="P28" s="19"/>
      <c r="Q28" s="15"/>
    </row>
    <row r="29" spans="1:17" ht="19.5" customHeight="1">
      <c r="B29" s="44"/>
      <c r="C29" s="44"/>
      <c r="D29" s="44"/>
      <c r="E29" s="44"/>
      <c r="F29" s="44"/>
      <c r="G29" s="44"/>
      <c r="H29" s="44"/>
      <c r="I29" s="45"/>
      <c r="J29" s="45"/>
      <c r="K29" s="44"/>
      <c r="L29" s="44"/>
      <c r="P29" s="19"/>
      <c r="Q29" s="15"/>
    </row>
    <row r="30" spans="1:17" ht="19.5" customHeight="1">
      <c r="B30" s="44"/>
      <c r="C30" s="44"/>
      <c r="D30" s="44"/>
      <c r="E30" s="44"/>
      <c r="F30" s="44"/>
      <c r="G30" s="44"/>
      <c r="H30" s="44"/>
      <c r="I30" s="45"/>
      <c r="J30" s="45"/>
      <c r="K30" s="44"/>
      <c r="L30" s="44"/>
      <c r="P30" s="19"/>
      <c r="Q30" s="15"/>
    </row>
    <row r="31" spans="1:17" ht="19.5" customHeight="1">
      <c r="B31" s="44"/>
      <c r="C31" s="44"/>
      <c r="D31" s="44"/>
      <c r="E31" s="44"/>
      <c r="F31" s="44"/>
      <c r="G31" s="44"/>
      <c r="H31" s="44"/>
      <c r="I31" s="45"/>
      <c r="J31" s="45"/>
      <c r="K31" s="44"/>
      <c r="L31" s="44"/>
      <c r="P31" s="19"/>
      <c r="Q31" s="15"/>
    </row>
    <row r="32" spans="1:17" ht="19.5" customHeight="1">
      <c r="P32" s="19"/>
      <c r="Q32" s="15"/>
    </row>
    <row r="60" spans="2:16" s="14" customFormat="1" ht="19.5" customHeight="1">
      <c r="B60" s="8"/>
      <c r="C60" s="8"/>
      <c r="D60" s="8"/>
      <c r="E60" s="8"/>
      <c r="F60" s="8"/>
      <c r="G60" s="8"/>
      <c r="H60" s="15"/>
      <c r="K60" s="8"/>
      <c r="L60" s="8"/>
      <c r="M60" s="8"/>
      <c r="N60" s="8"/>
      <c r="O60" s="8"/>
      <c r="P60" s="8"/>
    </row>
    <row r="61" spans="2:16" s="14" customFormat="1" ht="19.5" customHeight="1">
      <c r="B61" s="8"/>
      <c r="C61" s="8"/>
      <c r="D61" s="8"/>
      <c r="E61" s="8"/>
      <c r="F61" s="8"/>
      <c r="G61" s="8"/>
      <c r="H61" s="15"/>
      <c r="K61" s="8"/>
      <c r="L61" s="8"/>
      <c r="M61" s="8"/>
      <c r="N61" s="8"/>
      <c r="O61" s="8"/>
      <c r="P61" s="8"/>
    </row>
    <row r="62" spans="2:16" s="14" customFormat="1" ht="19.5" customHeight="1">
      <c r="B62" s="8"/>
      <c r="C62" s="8"/>
      <c r="D62" s="8"/>
      <c r="E62" s="8"/>
      <c r="F62" s="8"/>
      <c r="G62" s="8"/>
      <c r="H62" s="15"/>
      <c r="K62" s="8"/>
      <c r="L62" s="8"/>
      <c r="M62" s="8"/>
      <c r="N62" s="8"/>
      <c r="O62" s="8"/>
      <c r="P62" s="8"/>
    </row>
    <row r="63" spans="2:16" s="14" customFormat="1" ht="19.5" customHeight="1">
      <c r="B63" s="8"/>
      <c r="C63" s="8"/>
      <c r="D63" s="8"/>
      <c r="E63" s="8"/>
      <c r="F63" s="8"/>
      <c r="G63" s="8"/>
      <c r="H63" s="15"/>
      <c r="K63" s="8"/>
      <c r="L63" s="8"/>
      <c r="M63" s="8"/>
      <c r="N63" s="8"/>
      <c r="O63" s="8"/>
      <c r="P63" s="8"/>
    </row>
    <row r="64" spans="2:16" s="14" customFormat="1" ht="19.5" customHeight="1">
      <c r="B64" s="8"/>
      <c r="C64" s="8"/>
      <c r="D64" s="8"/>
      <c r="E64" s="8"/>
      <c r="F64" s="8"/>
      <c r="G64" s="8"/>
      <c r="H64" s="15"/>
      <c r="K64" s="8"/>
      <c r="L64" s="8"/>
      <c r="M64" s="8"/>
      <c r="N64" s="8"/>
      <c r="O64" s="8"/>
      <c r="P64" s="8"/>
    </row>
    <row r="65" spans="2:16" s="14" customFormat="1" ht="19.5" customHeight="1">
      <c r="B65" s="8"/>
      <c r="C65" s="8"/>
      <c r="D65" s="8"/>
      <c r="E65" s="8"/>
      <c r="F65" s="8"/>
      <c r="G65" s="8"/>
      <c r="H65" s="15"/>
      <c r="K65" s="8"/>
      <c r="L65" s="8"/>
      <c r="M65" s="8"/>
      <c r="N65" s="8"/>
      <c r="O65" s="8"/>
      <c r="P65" s="8"/>
    </row>
    <row r="66" spans="2:16" s="14" customFormat="1" ht="19.5" customHeight="1">
      <c r="B66" s="8"/>
      <c r="C66" s="8"/>
      <c r="D66" s="8"/>
      <c r="E66" s="8"/>
      <c r="F66" s="8"/>
      <c r="G66" s="8"/>
      <c r="H66" s="15"/>
      <c r="K66" s="8"/>
      <c r="L66" s="8"/>
      <c r="M66" s="8"/>
      <c r="N66" s="8"/>
      <c r="O66" s="8"/>
      <c r="P66" s="8"/>
    </row>
    <row r="67" spans="2:16" s="14" customFormat="1" ht="19.5" customHeight="1">
      <c r="B67" s="8"/>
      <c r="C67" s="8"/>
      <c r="D67" s="8"/>
      <c r="E67" s="8"/>
      <c r="F67" s="8"/>
      <c r="G67" s="8"/>
      <c r="H67" s="15"/>
      <c r="K67" s="8"/>
      <c r="L67" s="8"/>
      <c r="M67" s="8"/>
      <c r="N67" s="8"/>
      <c r="O67" s="8"/>
      <c r="P67" s="8"/>
    </row>
    <row r="68" spans="2:16" s="14" customFormat="1" ht="19.5" customHeight="1">
      <c r="B68" s="8"/>
      <c r="C68" s="8"/>
      <c r="D68" s="8"/>
      <c r="E68" s="8"/>
      <c r="F68" s="8"/>
      <c r="G68" s="8"/>
      <c r="H68" s="15"/>
      <c r="K68" s="8"/>
      <c r="L68" s="8"/>
      <c r="M68" s="8"/>
      <c r="N68" s="8"/>
      <c r="O68" s="8"/>
      <c r="P68" s="8"/>
    </row>
    <row r="69" spans="2:16" s="14" customFormat="1" ht="19.5" customHeight="1">
      <c r="B69" s="8"/>
      <c r="C69" s="8"/>
      <c r="D69" s="8"/>
      <c r="E69" s="8"/>
      <c r="F69" s="8"/>
      <c r="G69" s="8"/>
      <c r="H69" s="15"/>
      <c r="K69" s="8"/>
      <c r="L69" s="8"/>
      <c r="M69" s="8"/>
      <c r="N69" s="8"/>
      <c r="O69" s="8"/>
      <c r="P69" s="8"/>
    </row>
    <row r="70" spans="2:16" s="14" customFormat="1" ht="19.5" customHeight="1">
      <c r="B70" s="8"/>
      <c r="C70" s="8"/>
      <c r="D70" s="8"/>
      <c r="E70" s="8"/>
      <c r="F70" s="8"/>
      <c r="G70" s="8"/>
      <c r="H70" s="15"/>
      <c r="K70" s="8"/>
      <c r="L70" s="8"/>
      <c r="M70" s="8"/>
      <c r="N70" s="8"/>
      <c r="O70" s="8"/>
      <c r="P70" s="8"/>
    </row>
    <row r="71" spans="2:16" s="14" customFormat="1" ht="19.5" customHeight="1">
      <c r="B71" s="8"/>
      <c r="C71" s="8"/>
      <c r="D71" s="8"/>
      <c r="E71" s="8"/>
      <c r="F71" s="8"/>
      <c r="G71" s="8"/>
      <c r="H71" s="15"/>
      <c r="K71" s="8"/>
      <c r="L71" s="8"/>
      <c r="M71" s="8"/>
      <c r="N71" s="8"/>
      <c r="O71" s="8"/>
      <c r="P71" s="8"/>
    </row>
    <row r="72" spans="2:16" s="14" customFormat="1" ht="19.5" customHeight="1">
      <c r="B72" s="8"/>
      <c r="C72" s="8"/>
      <c r="D72" s="8"/>
      <c r="E72" s="8"/>
      <c r="F72" s="8"/>
      <c r="G72" s="8"/>
      <c r="H72" s="15"/>
      <c r="K72" s="8"/>
      <c r="L72" s="8"/>
      <c r="M72" s="8"/>
      <c r="N72" s="8"/>
      <c r="O72" s="8"/>
      <c r="P72" s="8"/>
    </row>
    <row r="73" spans="2:16" s="14" customFormat="1" ht="19.5" customHeight="1">
      <c r="B73" s="8"/>
      <c r="C73" s="8"/>
      <c r="D73" s="8"/>
      <c r="E73" s="8"/>
      <c r="F73" s="8"/>
      <c r="G73" s="8"/>
      <c r="H73" s="15"/>
      <c r="K73" s="8"/>
      <c r="L73" s="8"/>
      <c r="M73" s="8"/>
      <c r="N73" s="8"/>
      <c r="O73" s="8"/>
      <c r="P73" s="8"/>
    </row>
    <row r="74" spans="2:16" s="14" customFormat="1" ht="19.5" customHeight="1">
      <c r="B74" s="8"/>
      <c r="C74" s="8"/>
      <c r="D74" s="8"/>
      <c r="E74" s="8"/>
      <c r="F74" s="8"/>
      <c r="G74" s="8"/>
      <c r="H74" s="15"/>
      <c r="K74" s="8"/>
      <c r="L74" s="8"/>
      <c r="M74" s="8"/>
      <c r="N74" s="8"/>
      <c r="O74" s="8"/>
      <c r="P74" s="8"/>
    </row>
    <row r="75" spans="2:16" s="14" customFormat="1" ht="19.5" customHeight="1">
      <c r="B75" s="8"/>
      <c r="C75" s="8"/>
      <c r="D75" s="8"/>
      <c r="E75" s="8"/>
      <c r="F75" s="8"/>
      <c r="G75" s="8"/>
      <c r="H75" s="15"/>
      <c r="K75" s="8"/>
      <c r="L75" s="8"/>
      <c r="M75" s="8"/>
      <c r="N75" s="8"/>
      <c r="O75" s="8"/>
      <c r="P75" s="8"/>
    </row>
    <row r="76" spans="2:16" s="14" customFormat="1" ht="19.5" customHeight="1">
      <c r="B76" s="8"/>
      <c r="C76" s="8"/>
      <c r="D76" s="8"/>
      <c r="E76" s="8"/>
      <c r="F76" s="8"/>
      <c r="G76" s="8"/>
      <c r="H76" s="15"/>
      <c r="K76" s="8"/>
      <c r="L76" s="8"/>
      <c r="M76" s="8"/>
      <c r="N76" s="8"/>
      <c r="O76" s="8"/>
      <c r="P76" s="8"/>
    </row>
    <row r="77" spans="2:16" s="14" customFormat="1" ht="19.5" customHeight="1">
      <c r="B77" s="8"/>
      <c r="C77" s="8"/>
      <c r="D77" s="8"/>
      <c r="E77" s="8"/>
      <c r="F77" s="8"/>
      <c r="G77" s="8"/>
      <c r="H77" s="15"/>
      <c r="K77" s="8"/>
      <c r="L77" s="8"/>
      <c r="M77" s="8"/>
      <c r="N77" s="8"/>
      <c r="O77" s="8"/>
      <c r="P77" s="8"/>
    </row>
    <row r="78" spans="2:16" s="14" customFormat="1" ht="19.5" customHeight="1">
      <c r="B78" s="8"/>
      <c r="C78" s="8"/>
      <c r="D78" s="8"/>
      <c r="E78" s="8"/>
      <c r="F78" s="8"/>
      <c r="G78" s="8"/>
      <c r="H78" s="15"/>
      <c r="K78" s="8"/>
      <c r="L78" s="8"/>
      <c r="M78" s="8"/>
      <c r="N78" s="8"/>
      <c r="O78" s="8"/>
      <c r="P78" s="8"/>
    </row>
    <row r="79" spans="2:16" s="14" customFormat="1" ht="19.5" customHeight="1">
      <c r="B79" s="8"/>
      <c r="C79" s="8"/>
      <c r="D79" s="8"/>
      <c r="E79" s="8"/>
      <c r="F79" s="8"/>
      <c r="G79" s="8"/>
      <c r="H79" s="15"/>
      <c r="K79" s="8"/>
      <c r="L79" s="8"/>
      <c r="M79" s="8"/>
      <c r="N79" s="8"/>
      <c r="O79" s="8"/>
      <c r="P79" s="8"/>
    </row>
    <row r="80" spans="2:16" s="14" customFormat="1" ht="19.5" customHeight="1">
      <c r="B80" s="8"/>
      <c r="C80" s="8"/>
      <c r="D80" s="8"/>
      <c r="E80" s="8"/>
      <c r="F80" s="8"/>
      <c r="G80" s="8"/>
      <c r="H80" s="15"/>
      <c r="K80" s="8"/>
      <c r="L80" s="8"/>
      <c r="M80" s="8"/>
      <c r="N80" s="8"/>
      <c r="O80" s="8"/>
      <c r="P80" s="8"/>
    </row>
    <row r="81" spans="2:16" s="14" customFormat="1" ht="19.5" customHeight="1">
      <c r="B81" s="8"/>
      <c r="C81" s="8"/>
      <c r="D81" s="8"/>
      <c r="E81" s="8"/>
      <c r="F81" s="8"/>
      <c r="G81" s="8"/>
      <c r="H81" s="15"/>
      <c r="K81" s="8"/>
      <c r="L81" s="8"/>
      <c r="M81" s="8"/>
      <c r="N81" s="8"/>
      <c r="O81" s="8"/>
      <c r="P81" s="8"/>
    </row>
    <row r="82" spans="2:16" s="14" customFormat="1" ht="19.5" customHeight="1">
      <c r="B82" s="8"/>
      <c r="C82" s="8"/>
      <c r="D82" s="8"/>
      <c r="E82" s="8"/>
      <c r="F82" s="8"/>
      <c r="G82" s="8"/>
      <c r="H82" s="15"/>
      <c r="K82" s="8"/>
      <c r="L82" s="8"/>
      <c r="M82" s="8"/>
      <c r="N82" s="8"/>
      <c r="O82" s="8"/>
      <c r="P82" s="8"/>
    </row>
    <row r="83" spans="2:16" s="14" customFormat="1" ht="19.5" customHeight="1">
      <c r="B83" s="8"/>
      <c r="C83" s="8"/>
      <c r="D83" s="8"/>
      <c r="E83" s="8"/>
      <c r="F83" s="8"/>
      <c r="G83" s="8"/>
      <c r="H83" s="15"/>
      <c r="K83" s="8"/>
      <c r="L83" s="8"/>
      <c r="M83" s="8"/>
      <c r="N83" s="8"/>
      <c r="O83" s="8"/>
      <c r="P83" s="8"/>
    </row>
    <row r="84" spans="2:16" s="14" customFormat="1" ht="19.5" customHeight="1">
      <c r="B84" s="8"/>
      <c r="C84" s="8"/>
      <c r="D84" s="8"/>
      <c r="E84" s="8"/>
      <c r="F84" s="8"/>
      <c r="G84" s="8"/>
      <c r="H84" s="15"/>
      <c r="K84" s="8"/>
      <c r="L84" s="8"/>
      <c r="M84" s="8"/>
      <c r="N84" s="8"/>
      <c r="O84" s="8"/>
      <c r="P84" s="8"/>
    </row>
    <row r="85" spans="2:16" s="14" customFormat="1" ht="19.5" customHeight="1">
      <c r="B85" s="8"/>
      <c r="C85" s="8"/>
      <c r="D85" s="8"/>
      <c r="E85" s="8"/>
      <c r="F85" s="8"/>
      <c r="G85" s="8"/>
      <c r="H85" s="15"/>
      <c r="K85" s="8"/>
      <c r="L85" s="8"/>
      <c r="M85" s="8"/>
      <c r="N85" s="8"/>
      <c r="O85" s="8"/>
      <c r="P85" s="8"/>
    </row>
    <row r="86" spans="2:16" s="14" customFormat="1" ht="19.5" customHeight="1">
      <c r="B86" s="8"/>
      <c r="C86" s="8"/>
      <c r="D86" s="8"/>
      <c r="E86" s="8"/>
      <c r="F86" s="8"/>
      <c r="G86" s="8"/>
      <c r="H86" s="15"/>
      <c r="K86" s="8"/>
      <c r="L86" s="8"/>
      <c r="M86" s="8"/>
      <c r="N86" s="8"/>
      <c r="O86" s="8"/>
      <c r="P86" s="8"/>
    </row>
    <row r="87" spans="2:16" s="14" customFormat="1" ht="19.5" customHeight="1">
      <c r="B87" s="8"/>
      <c r="C87" s="8"/>
      <c r="D87" s="8"/>
      <c r="E87" s="8"/>
      <c r="F87" s="8"/>
      <c r="G87" s="8"/>
      <c r="H87" s="15"/>
      <c r="K87" s="8"/>
      <c r="L87" s="8"/>
      <c r="M87" s="8"/>
      <c r="N87" s="8"/>
      <c r="O87" s="8"/>
      <c r="P87" s="8"/>
    </row>
    <row r="88" spans="2:16" s="14" customFormat="1" ht="19.5" customHeight="1">
      <c r="B88" s="8"/>
      <c r="C88" s="8"/>
      <c r="D88" s="8"/>
      <c r="E88" s="8"/>
      <c r="F88" s="8"/>
      <c r="G88" s="8"/>
      <c r="H88" s="15"/>
      <c r="K88" s="8"/>
      <c r="L88" s="8"/>
      <c r="M88" s="8"/>
      <c r="N88" s="8"/>
      <c r="O88" s="8"/>
      <c r="P88" s="8"/>
    </row>
    <row r="89" spans="2:16" s="14" customFormat="1" ht="19.5" customHeight="1">
      <c r="B89" s="8"/>
      <c r="C89" s="8"/>
      <c r="D89" s="8"/>
      <c r="E89" s="8"/>
      <c r="F89" s="8"/>
      <c r="G89" s="8"/>
      <c r="H89" s="15"/>
      <c r="K89" s="8"/>
      <c r="L89" s="8"/>
      <c r="M89" s="8"/>
      <c r="N89" s="8"/>
      <c r="O89" s="8"/>
      <c r="P89" s="8"/>
    </row>
    <row r="90" spans="2:16" s="14" customFormat="1" ht="19.5" customHeight="1">
      <c r="B90" s="8"/>
      <c r="C90" s="8"/>
      <c r="D90" s="8"/>
      <c r="E90" s="8"/>
      <c r="F90" s="8"/>
      <c r="G90" s="8"/>
      <c r="H90" s="15"/>
      <c r="K90" s="8"/>
      <c r="L90" s="8"/>
      <c r="M90" s="8"/>
      <c r="N90" s="8"/>
      <c r="O90" s="8"/>
      <c r="P90" s="8"/>
    </row>
  </sheetData>
  <sheetProtection algorithmName="SHA-512" hashValue="aNNbYg1dk/AG56eMB8nd1FR4bQJpUnunVQSBdCvbA0nlFKjZ1nRJSfEalNIuvvI3uMNzjmwCBrAGyPfbIa+yGQ==" saltValue="rSUmlPAmluVleRnLB8cBOw==" spinCount="100000" sheet="1" objects="1" scenarios="1" selectLockedCells="1"/>
  <mergeCells count="7">
    <mergeCell ref="D12:F12"/>
    <mergeCell ref="B6:I6"/>
    <mergeCell ref="D7:F7"/>
    <mergeCell ref="D8:F8"/>
    <mergeCell ref="D9:F9"/>
    <mergeCell ref="D10:F10"/>
    <mergeCell ref="D11:F11"/>
  </mergeCells>
  <printOptions horizontalCentered="1"/>
  <pageMargins left="0.62992125984251968" right="0.27559055118110237" top="0.51181102362204722" bottom="0.27559055118110237" header="0.51181102362204722" footer="0.39370078740157483"/>
  <pageSetup paperSize="9" scale="77" orientation="portrait"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A1:U339"/>
  <sheetViews>
    <sheetView showGridLines="0" zoomScale="200" zoomScaleNormal="200" workbookViewId="0">
      <selection activeCell="B4" sqref="B4:B6"/>
    </sheetView>
  </sheetViews>
  <sheetFormatPr baseColWidth="10" defaultColWidth="11.42578125" defaultRowHeight="14.25"/>
  <cols>
    <col min="1" max="1" width="3.42578125" style="271" customWidth="1"/>
    <col min="2" max="2" width="39.28515625" style="274" customWidth="1"/>
    <col min="3" max="3" width="10" style="273" hidden="1" customWidth="1"/>
    <col min="4" max="4" width="17.7109375" style="276" customWidth="1"/>
    <col min="5" max="7" width="17.7109375" style="273" customWidth="1"/>
    <col min="8" max="16384" width="11.42578125" style="271"/>
  </cols>
  <sheetData>
    <row r="1" spans="1:21" ht="18">
      <c r="B1" s="6"/>
      <c r="C1" s="6"/>
    </row>
    <row r="2" spans="1:21" ht="18.75">
      <c r="B2" s="231" t="s">
        <v>483</v>
      </c>
      <c r="C2" s="231"/>
      <c r="D2" s="277"/>
      <c r="E2" s="278"/>
      <c r="F2" s="278"/>
      <c r="G2" s="278"/>
      <c r="H2" s="367"/>
      <c r="I2" s="367"/>
      <c r="J2" s="367"/>
      <c r="K2" s="367"/>
    </row>
    <row r="3" spans="1:21" ht="15" thickBot="1">
      <c r="A3" s="363"/>
      <c r="C3" s="274"/>
    </row>
    <row r="4" spans="1:21" ht="45.75" customHeight="1">
      <c r="A4" s="363" t="e">
        <f>+A4A4:A51</f>
        <v>#NAME?</v>
      </c>
      <c r="B4" s="632" t="s">
        <v>71</v>
      </c>
      <c r="C4" s="632" t="s">
        <v>351</v>
      </c>
      <c r="D4" s="635" t="s">
        <v>72</v>
      </c>
      <c r="E4" s="636"/>
      <c r="F4" s="637"/>
      <c r="G4" s="638" t="s">
        <v>73</v>
      </c>
      <c r="H4" s="279"/>
    </row>
    <row r="5" spans="1:21" ht="36">
      <c r="A5" s="363"/>
      <c r="B5" s="633"/>
      <c r="C5" s="633"/>
      <c r="D5" s="280" t="s">
        <v>74</v>
      </c>
      <c r="E5" s="280" t="s">
        <v>75</v>
      </c>
      <c r="F5" s="280" t="s">
        <v>76</v>
      </c>
      <c r="G5" s="639"/>
      <c r="H5" s="279"/>
      <c r="I5" s="279"/>
    </row>
    <row r="6" spans="1:21" ht="15.75" thickBot="1">
      <c r="A6" s="363"/>
      <c r="B6" s="634"/>
      <c r="C6" s="281" t="s">
        <v>77</v>
      </c>
      <c r="D6" s="281" t="s">
        <v>78</v>
      </c>
      <c r="E6" s="281" t="s">
        <v>78</v>
      </c>
      <c r="F6" s="281" t="s">
        <v>78</v>
      </c>
      <c r="G6" s="282" t="s">
        <v>78</v>
      </c>
      <c r="H6" s="279"/>
      <c r="I6" s="279"/>
    </row>
    <row r="7" spans="1:21" s="299" customFormat="1" ht="15">
      <c r="A7" s="300">
        <v>1</v>
      </c>
      <c r="B7" s="360" t="s">
        <v>242</v>
      </c>
      <c r="C7" s="361"/>
      <c r="D7" s="361">
        <v>0</v>
      </c>
      <c r="E7" s="361">
        <v>0</v>
      </c>
      <c r="F7" s="361">
        <v>0</v>
      </c>
      <c r="G7" s="362">
        <v>0</v>
      </c>
    </row>
    <row r="8" spans="1:21" ht="15">
      <c r="A8" s="300">
        <v>2</v>
      </c>
      <c r="B8" s="357" t="s">
        <v>247</v>
      </c>
      <c r="C8" s="358">
        <v>25</v>
      </c>
      <c r="D8" s="535">
        <v>28</v>
      </c>
      <c r="E8" s="535">
        <v>14</v>
      </c>
      <c r="F8" s="359">
        <f>E8</f>
        <v>14</v>
      </c>
      <c r="G8" s="540">
        <v>20</v>
      </c>
      <c r="H8" s="428"/>
      <c r="I8" s="428"/>
      <c r="J8" s="382"/>
      <c r="K8" s="382"/>
      <c r="L8" s="382"/>
      <c r="M8" s="382"/>
      <c r="N8" s="382"/>
      <c r="O8" s="382"/>
    </row>
    <row r="9" spans="1:21" ht="15">
      <c r="A9" s="300">
        <v>3</v>
      </c>
      <c r="B9" s="283" t="s">
        <v>79</v>
      </c>
      <c r="C9" s="284">
        <v>25</v>
      </c>
      <c r="D9" s="535">
        <v>30</v>
      </c>
      <c r="E9" s="535">
        <v>20</v>
      </c>
      <c r="F9" s="359">
        <f t="shared" ref="F9:F72" si="0">E9</f>
        <v>20</v>
      </c>
      <c r="G9" s="540">
        <v>95</v>
      </c>
      <c r="H9" s="428"/>
      <c r="I9" s="381"/>
      <c r="J9" s="382"/>
      <c r="K9" s="382"/>
      <c r="L9" s="382"/>
      <c r="M9" s="382"/>
      <c r="N9" s="382"/>
      <c r="O9" s="382"/>
      <c r="P9" s="382"/>
      <c r="Q9" s="382"/>
      <c r="R9" s="382"/>
      <c r="S9" s="382"/>
      <c r="T9" s="382"/>
      <c r="U9" s="382"/>
    </row>
    <row r="10" spans="1:21" ht="15">
      <c r="A10" s="300">
        <v>4</v>
      </c>
      <c r="B10" s="285" t="s">
        <v>80</v>
      </c>
      <c r="C10" s="286">
        <v>33</v>
      </c>
      <c r="D10" s="536">
        <v>50</v>
      </c>
      <c r="E10" s="536">
        <v>33</v>
      </c>
      <c r="F10" s="359">
        <f t="shared" si="0"/>
        <v>33</v>
      </c>
      <c r="G10" s="542">
        <v>112</v>
      </c>
      <c r="H10" s="428"/>
      <c r="I10" s="428"/>
      <c r="J10" s="382"/>
      <c r="K10" s="382"/>
      <c r="L10" s="382"/>
      <c r="M10" s="382"/>
      <c r="N10" s="382"/>
      <c r="O10" s="382"/>
      <c r="P10" s="382"/>
      <c r="Q10" s="382"/>
      <c r="R10" s="382"/>
      <c r="S10" s="382"/>
      <c r="T10" s="382"/>
      <c r="U10" s="382"/>
    </row>
    <row r="11" spans="1:21" ht="15">
      <c r="A11" s="300">
        <v>5</v>
      </c>
      <c r="B11" s="426" t="s">
        <v>81</v>
      </c>
      <c r="C11" s="286">
        <v>25</v>
      </c>
      <c r="D11" s="536">
        <v>44</v>
      </c>
      <c r="E11" s="536">
        <v>29</v>
      </c>
      <c r="F11" s="359">
        <f t="shared" si="0"/>
        <v>29</v>
      </c>
      <c r="G11" s="542">
        <v>159</v>
      </c>
      <c r="H11" s="428"/>
      <c r="I11" s="381"/>
      <c r="J11" s="382"/>
      <c r="K11" s="382"/>
      <c r="L11" s="382"/>
      <c r="M11" s="382"/>
      <c r="N11" s="382"/>
      <c r="O11" s="382"/>
    </row>
    <row r="12" spans="1:21" ht="15">
      <c r="A12" s="300">
        <v>6</v>
      </c>
      <c r="B12" s="426" t="s">
        <v>82</v>
      </c>
      <c r="C12" s="286">
        <v>41</v>
      </c>
      <c r="D12" s="536">
        <v>42</v>
      </c>
      <c r="E12" s="536">
        <v>28</v>
      </c>
      <c r="F12" s="359">
        <f t="shared" si="0"/>
        <v>28</v>
      </c>
      <c r="G12" s="542">
        <v>166</v>
      </c>
      <c r="H12" s="428"/>
      <c r="I12" s="381"/>
      <c r="J12" s="382"/>
      <c r="K12" s="382"/>
      <c r="L12" s="382"/>
      <c r="M12" s="382"/>
      <c r="N12" s="382"/>
      <c r="O12" s="382"/>
    </row>
    <row r="13" spans="1:21" ht="15">
      <c r="A13" s="300">
        <v>7</v>
      </c>
      <c r="B13" s="426" t="s">
        <v>83</v>
      </c>
      <c r="C13" s="286">
        <v>19</v>
      </c>
      <c r="D13" s="536">
        <v>27</v>
      </c>
      <c r="E13" s="536">
        <v>18</v>
      </c>
      <c r="F13" s="359">
        <f t="shared" si="0"/>
        <v>18</v>
      </c>
      <c r="G13" s="542">
        <v>112</v>
      </c>
      <c r="H13" s="428"/>
      <c r="I13" s="381"/>
      <c r="J13" s="382"/>
      <c r="K13" s="382"/>
      <c r="L13" s="382"/>
      <c r="M13" s="382"/>
      <c r="N13" s="382"/>
      <c r="O13" s="382"/>
    </row>
    <row r="14" spans="1:21" ht="15">
      <c r="A14" s="300">
        <v>8</v>
      </c>
      <c r="B14" s="426" t="s">
        <v>84</v>
      </c>
      <c r="C14" s="286">
        <v>32</v>
      </c>
      <c r="D14" s="536">
        <v>47</v>
      </c>
      <c r="E14" s="536">
        <v>32</v>
      </c>
      <c r="F14" s="359">
        <f t="shared" si="0"/>
        <v>32</v>
      </c>
      <c r="G14" s="542">
        <v>120</v>
      </c>
      <c r="H14" s="428"/>
      <c r="I14" s="381"/>
      <c r="J14" s="382"/>
      <c r="K14" s="382"/>
      <c r="L14" s="382"/>
      <c r="M14" s="382"/>
      <c r="N14" s="382"/>
      <c r="O14" s="382"/>
    </row>
    <row r="15" spans="1:21" ht="15">
      <c r="A15" s="300">
        <v>9</v>
      </c>
      <c r="B15" s="426" t="s">
        <v>85</v>
      </c>
      <c r="C15" s="286">
        <v>26</v>
      </c>
      <c r="D15" s="536">
        <v>41</v>
      </c>
      <c r="E15" s="536">
        <v>28</v>
      </c>
      <c r="F15" s="359">
        <f t="shared" si="0"/>
        <v>28</v>
      </c>
      <c r="G15" s="542">
        <v>91</v>
      </c>
      <c r="H15" s="428"/>
      <c r="I15" s="381"/>
      <c r="J15" s="382"/>
      <c r="K15" s="382"/>
      <c r="L15" s="382"/>
      <c r="M15" s="382"/>
      <c r="N15" s="382"/>
      <c r="O15" s="382"/>
    </row>
    <row r="16" spans="1:21" ht="15">
      <c r="A16" s="300">
        <v>10</v>
      </c>
      <c r="B16" s="426" t="s">
        <v>86</v>
      </c>
      <c r="C16" s="286">
        <v>64</v>
      </c>
      <c r="D16" s="536">
        <v>40</v>
      </c>
      <c r="E16" s="536">
        <v>27</v>
      </c>
      <c r="F16" s="359">
        <f t="shared" si="0"/>
        <v>27</v>
      </c>
      <c r="G16" s="542">
        <v>368</v>
      </c>
      <c r="H16" s="428"/>
      <c r="I16" s="381"/>
      <c r="J16" s="382"/>
      <c r="K16" s="382"/>
      <c r="L16" s="382"/>
      <c r="M16" s="382"/>
      <c r="N16" s="382"/>
      <c r="O16" s="382"/>
    </row>
    <row r="17" spans="1:15" ht="15">
      <c r="A17" s="300">
        <v>11</v>
      </c>
      <c r="B17" s="426" t="s">
        <v>87</v>
      </c>
      <c r="C17" s="286">
        <v>30</v>
      </c>
      <c r="D17" s="536">
        <v>35</v>
      </c>
      <c r="E17" s="536">
        <v>24</v>
      </c>
      <c r="F17" s="359">
        <f t="shared" si="0"/>
        <v>24</v>
      </c>
      <c r="G17" s="542">
        <v>113</v>
      </c>
      <c r="H17" s="428"/>
      <c r="I17" s="381"/>
      <c r="J17" s="382"/>
      <c r="K17" s="382"/>
      <c r="L17" s="382"/>
      <c r="M17" s="382"/>
      <c r="N17" s="382"/>
      <c r="O17" s="382"/>
    </row>
    <row r="18" spans="1:15" ht="15">
      <c r="A18" s="300">
        <v>12</v>
      </c>
      <c r="B18" s="426" t="s">
        <v>88</v>
      </c>
      <c r="C18" s="286">
        <v>20</v>
      </c>
      <c r="D18" s="536">
        <v>29</v>
      </c>
      <c r="E18" s="536">
        <v>20</v>
      </c>
      <c r="F18" s="359">
        <f t="shared" si="0"/>
        <v>20</v>
      </c>
      <c r="G18" s="542">
        <v>107</v>
      </c>
      <c r="H18" s="428"/>
      <c r="I18" s="381"/>
      <c r="J18" s="382"/>
      <c r="K18" s="382"/>
      <c r="L18" s="382"/>
      <c r="M18" s="382"/>
      <c r="N18" s="382"/>
      <c r="O18" s="382"/>
    </row>
    <row r="19" spans="1:15" ht="15">
      <c r="A19" s="300">
        <v>13</v>
      </c>
      <c r="B19" s="426" t="s">
        <v>89</v>
      </c>
      <c r="C19" s="286">
        <v>33</v>
      </c>
      <c r="D19" s="536">
        <v>44</v>
      </c>
      <c r="E19" s="536">
        <v>29</v>
      </c>
      <c r="F19" s="359">
        <f t="shared" si="0"/>
        <v>29</v>
      </c>
      <c r="G19" s="542">
        <v>88</v>
      </c>
      <c r="H19" s="428"/>
      <c r="I19" s="381"/>
      <c r="J19" s="382"/>
      <c r="K19" s="382"/>
      <c r="L19" s="382"/>
      <c r="M19" s="382"/>
      <c r="N19" s="382"/>
      <c r="O19" s="382"/>
    </row>
    <row r="20" spans="1:15" s="272" customFormat="1" ht="15">
      <c r="A20" s="300">
        <v>14</v>
      </c>
      <c r="B20" s="426" t="s">
        <v>358</v>
      </c>
      <c r="C20" s="569">
        <v>48</v>
      </c>
      <c r="D20" s="536">
        <v>74</v>
      </c>
      <c r="E20" s="536">
        <v>49</v>
      </c>
      <c r="F20" s="359">
        <f t="shared" si="0"/>
        <v>49</v>
      </c>
      <c r="G20" s="542">
        <v>186</v>
      </c>
      <c r="H20" s="428"/>
      <c r="I20" s="381"/>
      <c r="J20" s="434"/>
      <c r="K20" s="434"/>
      <c r="L20" s="434"/>
      <c r="M20" s="434"/>
      <c r="N20" s="434"/>
      <c r="O20" s="434"/>
    </row>
    <row r="21" spans="1:15" ht="15">
      <c r="A21" s="300">
        <v>15</v>
      </c>
      <c r="B21" s="426" t="s">
        <v>359</v>
      </c>
      <c r="C21" s="569">
        <v>49</v>
      </c>
      <c r="D21" s="536">
        <v>57</v>
      </c>
      <c r="E21" s="536">
        <v>38</v>
      </c>
      <c r="F21" s="359">
        <f t="shared" si="0"/>
        <v>38</v>
      </c>
      <c r="G21" s="542">
        <v>173</v>
      </c>
      <c r="H21" s="428"/>
      <c r="I21" s="381"/>
      <c r="J21" s="382"/>
      <c r="K21" s="382"/>
      <c r="L21" s="382"/>
      <c r="M21" s="382"/>
      <c r="N21" s="382"/>
      <c r="O21" s="382"/>
    </row>
    <row r="22" spans="1:15" ht="15">
      <c r="A22" s="300">
        <v>16</v>
      </c>
      <c r="B22" s="426" t="s">
        <v>360</v>
      </c>
      <c r="C22" s="569">
        <v>46</v>
      </c>
      <c r="D22" s="536">
        <v>57</v>
      </c>
      <c r="E22" s="536">
        <v>38</v>
      </c>
      <c r="F22" s="359">
        <f t="shared" si="0"/>
        <v>38</v>
      </c>
      <c r="G22" s="542">
        <v>173</v>
      </c>
      <c r="H22" s="428"/>
      <c r="I22" s="381"/>
      <c r="J22" s="382"/>
      <c r="K22" s="382"/>
      <c r="L22" s="382"/>
      <c r="M22" s="382"/>
      <c r="N22" s="382"/>
      <c r="O22" s="382"/>
    </row>
    <row r="23" spans="1:15" ht="15">
      <c r="A23" s="300">
        <v>17</v>
      </c>
      <c r="B23" s="426" t="s">
        <v>91</v>
      </c>
      <c r="C23" s="286">
        <v>30</v>
      </c>
      <c r="D23" s="536">
        <v>48</v>
      </c>
      <c r="E23" s="536">
        <v>32</v>
      </c>
      <c r="F23" s="359">
        <f t="shared" si="0"/>
        <v>32</v>
      </c>
      <c r="G23" s="542">
        <v>153</v>
      </c>
      <c r="H23" s="428"/>
      <c r="I23" s="381"/>
      <c r="J23" s="382"/>
      <c r="K23" s="382"/>
      <c r="L23" s="382"/>
      <c r="M23" s="382"/>
      <c r="N23" s="382"/>
      <c r="O23" s="382"/>
    </row>
    <row r="24" spans="1:15" ht="15">
      <c r="A24" s="300">
        <v>18</v>
      </c>
      <c r="B24" s="426" t="s">
        <v>92</v>
      </c>
      <c r="C24" s="286">
        <v>25</v>
      </c>
      <c r="D24" s="536">
        <v>46</v>
      </c>
      <c r="E24" s="536">
        <v>31</v>
      </c>
      <c r="F24" s="359">
        <f t="shared" si="0"/>
        <v>31</v>
      </c>
      <c r="G24" s="542">
        <v>189</v>
      </c>
      <c r="H24" s="428"/>
      <c r="I24" s="381"/>
      <c r="J24" s="382"/>
      <c r="K24" s="382"/>
      <c r="L24" s="382"/>
      <c r="M24" s="382"/>
      <c r="N24" s="382"/>
      <c r="O24" s="382"/>
    </row>
    <row r="25" spans="1:15" ht="15">
      <c r="A25" s="300">
        <v>19</v>
      </c>
      <c r="B25" s="426" t="s">
        <v>93</v>
      </c>
      <c r="C25" s="569">
        <v>48</v>
      </c>
      <c r="D25" s="536">
        <v>54</v>
      </c>
      <c r="E25" s="536">
        <v>36</v>
      </c>
      <c r="F25" s="359">
        <f t="shared" si="0"/>
        <v>36</v>
      </c>
      <c r="G25" s="542">
        <v>206</v>
      </c>
      <c r="H25" s="428"/>
      <c r="I25" s="381"/>
      <c r="J25" s="382"/>
      <c r="K25" s="382"/>
      <c r="L25" s="382"/>
      <c r="M25" s="382"/>
      <c r="N25" s="382"/>
      <c r="O25" s="382"/>
    </row>
    <row r="26" spans="1:15" ht="15">
      <c r="A26" s="300">
        <v>20</v>
      </c>
      <c r="B26" s="285" t="s">
        <v>94</v>
      </c>
      <c r="C26" s="286">
        <v>34</v>
      </c>
      <c r="D26" s="536">
        <v>59</v>
      </c>
      <c r="E26" s="536">
        <v>40</v>
      </c>
      <c r="F26" s="359">
        <f t="shared" si="0"/>
        <v>40</v>
      </c>
      <c r="G26" s="542">
        <v>141</v>
      </c>
      <c r="H26" s="428"/>
      <c r="I26" s="381"/>
      <c r="J26" s="382"/>
      <c r="K26" s="382"/>
      <c r="L26" s="382"/>
      <c r="M26" s="382"/>
      <c r="N26" s="382"/>
      <c r="O26" s="382"/>
    </row>
    <row r="27" spans="1:15" ht="15">
      <c r="A27" s="300">
        <v>21</v>
      </c>
      <c r="B27" s="285" t="s">
        <v>95</v>
      </c>
      <c r="C27" s="286">
        <v>34</v>
      </c>
      <c r="D27" s="536">
        <v>40</v>
      </c>
      <c r="E27" s="536">
        <v>27</v>
      </c>
      <c r="F27" s="359">
        <f t="shared" si="0"/>
        <v>27</v>
      </c>
      <c r="G27" s="542">
        <v>168</v>
      </c>
      <c r="H27" s="428"/>
      <c r="I27" s="381"/>
      <c r="J27" s="382"/>
      <c r="K27" s="382"/>
      <c r="L27" s="382"/>
      <c r="M27" s="382"/>
      <c r="N27" s="382"/>
      <c r="O27" s="382"/>
    </row>
    <row r="28" spans="1:15" ht="15">
      <c r="A28" s="300">
        <v>22</v>
      </c>
      <c r="B28" s="285" t="s">
        <v>478</v>
      </c>
      <c r="C28" s="286"/>
      <c r="D28" s="536">
        <v>27</v>
      </c>
      <c r="E28" s="536">
        <v>18</v>
      </c>
      <c r="F28" s="359">
        <f t="shared" si="0"/>
        <v>18</v>
      </c>
      <c r="G28" s="542">
        <v>176</v>
      </c>
      <c r="H28" s="428"/>
      <c r="I28" s="381"/>
      <c r="J28" s="382"/>
      <c r="K28" s="382"/>
      <c r="L28" s="382"/>
      <c r="M28" s="382"/>
      <c r="N28" s="382"/>
      <c r="O28" s="382"/>
    </row>
    <row r="29" spans="1:15" ht="15">
      <c r="A29" s="300">
        <v>23</v>
      </c>
      <c r="B29" s="285" t="s">
        <v>96</v>
      </c>
      <c r="C29" s="286">
        <v>20</v>
      </c>
      <c r="D29" s="536">
        <v>46</v>
      </c>
      <c r="E29" s="536">
        <v>31</v>
      </c>
      <c r="F29" s="359">
        <f t="shared" si="0"/>
        <v>31</v>
      </c>
      <c r="G29" s="542">
        <v>108</v>
      </c>
      <c r="H29" s="428"/>
      <c r="I29" s="381"/>
      <c r="J29" s="382"/>
      <c r="K29" s="382"/>
      <c r="L29" s="382"/>
      <c r="M29" s="382"/>
      <c r="N29" s="382"/>
      <c r="O29" s="382"/>
    </row>
    <row r="30" spans="1:15" ht="15">
      <c r="A30" s="300">
        <v>24</v>
      </c>
      <c r="B30" s="285" t="s">
        <v>97</v>
      </c>
      <c r="C30" s="286">
        <v>20</v>
      </c>
      <c r="D30" s="536">
        <v>23</v>
      </c>
      <c r="E30" s="536">
        <v>16</v>
      </c>
      <c r="F30" s="359">
        <f t="shared" si="0"/>
        <v>16</v>
      </c>
      <c r="G30" s="542">
        <v>75</v>
      </c>
      <c r="H30" s="428"/>
      <c r="I30" s="381"/>
      <c r="J30" s="382"/>
      <c r="K30" s="382"/>
      <c r="L30" s="382"/>
      <c r="M30" s="382"/>
      <c r="N30" s="382"/>
      <c r="O30" s="382"/>
    </row>
    <row r="31" spans="1:15" ht="15">
      <c r="A31" s="300">
        <v>25</v>
      </c>
      <c r="B31" s="285" t="s">
        <v>98</v>
      </c>
      <c r="C31" s="286">
        <v>27</v>
      </c>
      <c r="D31" s="536">
        <v>46</v>
      </c>
      <c r="E31" s="536">
        <v>31</v>
      </c>
      <c r="F31" s="359">
        <f t="shared" si="0"/>
        <v>31</v>
      </c>
      <c r="G31" s="542">
        <v>176</v>
      </c>
      <c r="H31" s="428"/>
      <c r="I31" s="381"/>
      <c r="J31" s="382"/>
      <c r="K31" s="382"/>
      <c r="L31" s="382"/>
      <c r="M31" s="382"/>
      <c r="N31" s="382"/>
      <c r="O31" s="382"/>
    </row>
    <row r="32" spans="1:15" ht="15">
      <c r="A32" s="300">
        <v>26</v>
      </c>
      <c r="B32" s="285" t="s">
        <v>361</v>
      </c>
      <c r="C32" s="286">
        <v>44</v>
      </c>
      <c r="D32" s="536">
        <v>51</v>
      </c>
      <c r="E32" s="536">
        <v>34</v>
      </c>
      <c r="F32" s="359">
        <f t="shared" si="0"/>
        <v>34</v>
      </c>
      <c r="G32" s="542">
        <v>88</v>
      </c>
      <c r="H32" s="428"/>
      <c r="I32" s="381"/>
      <c r="J32" s="382"/>
      <c r="K32" s="382"/>
      <c r="L32" s="382"/>
      <c r="M32" s="382"/>
      <c r="N32" s="382"/>
      <c r="O32" s="382"/>
    </row>
    <row r="33" spans="1:15" ht="15">
      <c r="A33" s="300">
        <v>27</v>
      </c>
      <c r="B33" s="285" t="s">
        <v>362</v>
      </c>
      <c r="C33" s="286">
        <v>39</v>
      </c>
      <c r="D33" s="536">
        <v>69</v>
      </c>
      <c r="E33" s="536">
        <v>46</v>
      </c>
      <c r="F33" s="359">
        <f t="shared" si="0"/>
        <v>46</v>
      </c>
      <c r="G33" s="542">
        <v>140</v>
      </c>
      <c r="H33" s="428"/>
      <c r="I33" s="381"/>
      <c r="J33" s="382"/>
      <c r="K33" s="382"/>
      <c r="L33" s="382"/>
      <c r="M33" s="382"/>
      <c r="N33" s="382"/>
      <c r="O33" s="382"/>
    </row>
    <row r="34" spans="1:15" ht="15">
      <c r="A34" s="300">
        <v>28</v>
      </c>
      <c r="B34" s="285" t="s">
        <v>363</v>
      </c>
      <c r="C34" s="286">
        <v>44</v>
      </c>
      <c r="D34" s="536">
        <v>46</v>
      </c>
      <c r="E34" s="536">
        <v>31</v>
      </c>
      <c r="F34" s="359">
        <f t="shared" si="0"/>
        <v>31</v>
      </c>
      <c r="G34" s="542">
        <v>151</v>
      </c>
      <c r="H34" s="428"/>
      <c r="I34" s="381"/>
      <c r="J34" s="382"/>
      <c r="K34" s="382"/>
      <c r="L34" s="382"/>
      <c r="M34" s="382"/>
      <c r="N34" s="382"/>
      <c r="O34" s="382"/>
    </row>
    <row r="35" spans="1:15" ht="15">
      <c r="A35" s="300">
        <v>29</v>
      </c>
      <c r="B35" s="285" t="s">
        <v>364</v>
      </c>
      <c r="C35" s="286">
        <v>45</v>
      </c>
      <c r="D35" s="536">
        <v>46</v>
      </c>
      <c r="E35" s="536">
        <v>31</v>
      </c>
      <c r="F35" s="359">
        <f t="shared" si="0"/>
        <v>31</v>
      </c>
      <c r="G35" s="542">
        <v>88</v>
      </c>
      <c r="H35" s="428"/>
      <c r="I35" s="381"/>
      <c r="J35" s="382"/>
      <c r="K35" s="382"/>
      <c r="L35" s="382"/>
      <c r="M35" s="382"/>
      <c r="N35" s="382"/>
      <c r="O35" s="382"/>
    </row>
    <row r="36" spans="1:15" ht="15">
      <c r="A36" s="300">
        <v>30</v>
      </c>
      <c r="B36" s="285" t="s">
        <v>100</v>
      </c>
      <c r="C36" s="286">
        <v>30</v>
      </c>
      <c r="D36" s="536">
        <v>45</v>
      </c>
      <c r="E36" s="536">
        <v>30</v>
      </c>
      <c r="F36" s="359">
        <f t="shared" si="0"/>
        <v>30</v>
      </c>
      <c r="G36" s="542">
        <v>110</v>
      </c>
      <c r="H36" s="428"/>
      <c r="I36" s="381"/>
      <c r="J36" s="382"/>
      <c r="K36" s="382"/>
      <c r="L36" s="382"/>
      <c r="M36" s="382"/>
      <c r="N36" s="382"/>
      <c r="O36" s="382"/>
    </row>
    <row r="37" spans="1:15" ht="15">
      <c r="A37" s="300">
        <v>31</v>
      </c>
      <c r="B37" s="285" t="s">
        <v>101</v>
      </c>
      <c r="C37" s="286">
        <v>18</v>
      </c>
      <c r="D37" s="536">
        <v>22</v>
      </c>
      <c r="E37" s="536">
        <v>15</v>
      </c>
      <c r="F37" s="359">
        <f t="shared" si="0"/>
        <v>15</v>
      </c>
      <c r="G37" s="542">
        <v>115</v>
      </c>
      <c r="H37" s="428"/>
      <c r="I37" s="381"/>
      <c r="J37" s="382"/>
      <c r="K37" s="382"/>
      <c r="L37" s="382"/>
      <c r="M37" s="382"/>
      <c r="N37" s="382"/>
      <c r="O37" s="382"/>
    </row>
    <row r="38" spans="1:15" ht="15">
      <c r="A38" s="300">
        <v>32</v>
      </c>
      <c r="B38" s="285" t="s">
        <v>102</v>
      </c>
      <c r="C38" s="286">
        <v>30</v>
      </c>
      <c r="D38" s="536">
        <v>38</v>
      </c>
      <c r="E38" s="536">
        <v>25</v>
      </c>
      <c r="F38" s="359">
        <f t="shared" si="0"/>
        <v>25</v>
      </c>
      <c r="G38" s="542">
        <v>174</v>
      </c>
      <c r="H38" s="428"/>
      <c r="I38" s="381"/>
      <c r="J38" s="382"/>
      <c r="K38" s="382"/>
      <c r="L38" s="382"/>
      <c r="M38" s="382"/>
      <c r="N38" s="382"/>
      <c r="O38" s="382"/>
    </row>
    <row r="39" spans="1:15" ht="15">
      <c r="A39" s="300">
        <v>33</v>
      </c>
      <c r="B39" s="285" t="s">
        <v>103</v>
      </c>
      <c r="C39" s="286">
        <v>39</v>
      </c>
      <c r="D39" s="536">
        <v>36</v>
      </c>
      <c r="E39" s="536">
        <v>24</v>
      </c>
      <c r="F39" s="359">
        <f t="shared" si="0"/>
        <v>24</v>
      </c>
      <c r="G39" s="542">
        <v>138</v>
      </c>
      <c r="H39" s="428"/>
      <c r="I39" s="381"/>
      <c r="J39" s="382"/>
      <c r="K39" s="382"/>
      <c r="L39" s="382"/>
      <c r="M39" s="382"/>
      <c r="N39" s="382"/>
      <c r="O39" s="382"/>
    </row>
    <row r="40" spans="1:15" ht="15">
      <c r="A40" s="300">
        <v>34</v>
      </c>
      <c r="B40" s="285" t="s">
        <v>104</v>
      </c>
      <c r="C40" s="286">
        <v>33</v>
      </c>
      <c r="D40" s="536">
        <v>44</v>
      </c>
      <c r="E40" s="536">
        <v>29</v>
      </c>
      <c r="F40" s="359">
        <f t="shared" si="0"/>
        <v>29</v>
      </c>
      <c r="G40" s="542">
        <v>154</v>
      </c>
      <c r="H40" s="428"/>
      <c r="I40" s="428"/>
      <c r="J40" s="428"/>
      <c r="K40" s="428"/>
      <c r="L40" s="428"/>
      <c r="M40" s="382"/>
      <c r="N40" s="382"/>
      <c r="O40" s="382"/>
    </row>
    <row r="41" spans="1:15" ht="15">
      <c r="A41" s="300">
        <v>35</v>
      </c>
      <c r="B41" s="285" t="s">
        <v>365</v>
      </c>
      <c r="C41" s="286">
        <v>26</v>
      </c>
      <c r="D41" s="536">
        <v>41</v>
      </c>
      <c r="E41" s="536">
        <v>28</v>
      </c>
      <c r="F41" s="359">
        <f t="shared" si="0"/>
        <v>28</v>
      </c>
      <c r="G41" s="542">
        <v>131</v>
      </c>
      <c r="H41" s="428"/>
      <c r="I41" s="428"/>
      <c r="J41" s="428"/>
      <c r="K41" s="428"/>
      <c r="L41" s="382"/>
      <c r="M41" s="382"/>
      <c r="N41" s="382"/>
      <c r="O41" s="382"/>
    </row>
    <row r="42" spans="1:15" ht="15">
      <c r="A42" s="300">
        <v>36</v>
      </c>
      <c r="B42" s="285" t="s">
        <v>366</v>
      </c>
      <c r="C42" s="286">
        <v>51</v>
      </c>
      <c r="D42" s="536">
        <v>71</v>
      </c>
      <c r="E42" s="536">
        <v>48</v>
      </c>
      <c r="F42" s="359">
        <f t="shared" si="0"/>
        <v>48</v>
      </c>
      <c r="G42" s="542">
        <v>169</v>
      </c>
      <c r="H42" s="428"/>
      <c r="I42" s="428"/>
      <c r="J42" s="428"/>
      <c r="K42" s="428"/>
      <c r="L42" s="382"/>
      <c r="M42" s="382"/>
      <c r="N42" s="382"/>
      <c r="O42" s="382"/>
    </row>
    <row r="43" spans="1:15" ht="15">
      <c r="A43" s="300">
        <v>37</v>
      </c>
      <c r="B43" s="426" t="s">
        <v>367</v>
      </c>
      <c r="C43" s="427">
        <v>32</v>
      </c>
      <c r="D43" s="536">
        <v>36</v>
      </c>
      <c r="E43" s="536">
        <v>24</v>
      </c>
      <c r="F43" s="359">
        <f t="shared" si="0"/>
        <v>24</v>
      </c>
      <c r="G43" s="542">
        <v>150</v>
      </c>
      <c r="H43" s="428"/>
      <c r="I43" s="381"/>
      <c r="J43" s="382"/>
      <c r="K43" s="382"/>
      <c r="L43" s="382"/>
      <c r="M43" s="382"/>
      <c r="N43" s="382"/>
      <c r="O43" s="382"/>
    </row>
    <row r="44" spans="1:15" ht="15">
      <c r="A44" s="300">
        <v>38</v>
      </c>
      <c r="B44" s="285" t="s">
        <v>368</v>
      </c>
      <c r="C44" s="286">
        <v>35</v>
      </c>
      <c r="D44" s="536">
        <v>30</v>
      </c>
      <c r="E44" s="536">
        <v>20</v>
      </c>
      <c r="F44" s="359">
        <f t="shared" si="0"/>
        <v>20</v>
      </c>
      <c r="G44" s="542">
        <v>185</v>
      </c>
      <c r="H44" s="428"/>
      <c r="I44" s="381"/>
      <c r="J44" s="382"/>
      <c r="K44" s="382"/>
      <c r="L44" s="382"/>
      <c r="M44" s="382"/>
      <c r="N44" s="382"/>
      <c r="O44" s="382"/>
    </row>
    <row r="45" spans="1:15" ht="15">
      <c r="A45" s="300">
        <v>39</v>
      </c>
      <c r="B45" s="285" t="s">
        <v>369</v>
      </c>
      <c r="C45" s="286">
        <v>27</v>
      </c>
      <c r="D45" s="536">
        <v>58</v>
      </c>
      <c r="E45" s="536">
        <v>39</v>
      </c>
      <c r="F45" s="359">
        <f t="shared" si="0"/>
        <v>39</v>
      </c>
      <c r="G45" s="542">
        <v>217</v>
      </c>
      <c r="H45" s="428"/>
      <c r="I45" s="381"/>
      <c r="J45" s="382"/>
      <c r="K45" s="382"/>
      <c r="L45" s="382"/>
      <c r="M45" s="382"/>
      <c r="N45" s="382"/>
      <c r="O45" s="382"/>
    </row>
    <row r="46" spans="1:15" ht="15">
      <c r="A46" s="300">
        <v>40</v>
      </c>
      <c r="B46" s="285" t="s">
        <v>370</v>
      </c>
      <c r="C46" s="286">
        <v>30</v>
      </c>
      <c r="D46" s="536">
        <v>48</v>
      </c>
      <c r="E46" s="536">
        <v>32</v>
      </c>
      <c r="F46" s="359">
        <f t="shared" si="0"/>
        <v>32</v>
      </c>
      <c r="G46" s="542">
        <v>112</v>
      </c>
      <c r="H46" s="428"/>
      <c r="I46" s="381"/>
      <c r="J46" s="382"/>
      <c r="K46" s="382"/>
      <c r="L46" s="382"/>
      <c r="M46" s="382"/>
      <c r="N46" s="382"/>
      <c r="O46" s="382"/>
    </row>
    <row r="47" spans="1:15" ht="15">
      <c r="A47" s="300">
        <v>41</v>
      </c>
      <c r="B47" s="285" t="s">
        <v>106</v>
      </c>
      <c r="C47" s="286">
        <v>45</v>
      </c>
      <c r="D47" s="536">
        <v>60</v>
      </c>
      <c r="E47" s="536">
        <v>40</v>
      </c>
      <c r="F47" s="359">
        <f t="shared" si="0"/>
        <v>40</v>
      </c>
      <c r="G47" s="542">
        <v>127</v>
      </c>
      <c r="H47" s="428"/>
      <c r="I47" s="381"/>
      <c r="J47" s="382"/>
      <c r="K47" s="382"/>
      <c r="L47" s="382"/>
      <c r="M47" s="382"/>
      <c r="N47" s="382"/>
      <c r="O47" s="382"/>
    </row>
    <row r="48" spans="1:15" ht="15">
      <c r="A48" s="300">
        <v>42</v>
      </c>
      <c r="B48" s="285" t="s">
        <v>107</v>
      </c>
      <c r="C48" s="286">
        <v>50</v>
      </c>
      <c r="D48" s="536">
        <v>59</v>
      </c>
      <c r="E48" s="536">
        <v>40</v>
      </c>
      <c r="F48" s="359">
        <f t="shared" si="0"/>
        <v>40</v>
      </c>
      <c r="G48" s="542">
        <v>166</v>
      </c>
      <c r="H48" s="428"/>
      <c r="I48" s="381"/>
      <c r="J48" s="382"/>
      <c r="K48" s="382"/>
      <c r="L48" s="382"/>
      <c r="M48" s="382"/>
      <c r="N48" s="382"/>
      <c r="O48" s="382"/>
    </row>
    <row r="49" spans="1:15" ht="15">
      <c r="A49" s="300">
        <v>43</v>
      </c>
      <c r="B49" s="285" t="s">
        <v>108</v>
      </c>
      <c r="C49" s="286">
        <v>33</v>
      </c>
      <c r="D49" s="536">
        <v>75</v>
      </c>
      <c r="E49" s="536">
        <v>50</v>
      </c>
      <c r="F49" s="359">
        <f t="shared" si="0"/>
        <v>50</v>
      </c>
      <c r="G49" s="542">
        <v>183</v>
      </c>
      <c r="H49" s="428"/>
      <c r="I49" s="381"/>
      <c r="J49" s="382"/>
      <c r="K49" s="382"/>
      <c r="L49" s="382"/>
      <c r="M49" s="382"/>
      <c r="N49" s="382"/>
      <c r="O49" s="382"/>
    </row>
    <row r="50" spans="1:15" ht="15">
      <c r="A50" s="300">
        <v>44</v>
      </c>
      <c r="B50" s="285" t="s">
        <v>109</v>
      </c>
      <c r="C50" s="286">
        <v>40</v>
      </c>
      <c r="D50" s="536">
        <v>50</v>
      </c>
      <c r="E50" s="536">
        <v>33</v>
      </c>
      <c r="F50" s="359">
        <f t="shared" si="0"/>
        <v>33</v>
      </c>
      <c r="G50" s="542">
        <v>167</v>
      </c>
      <c r="H50" s="428"/>
      <c r="I50" s="381"/>
      <c r="J50" s="382"/>
      <c r="K50" s="382"/>
      <c r="L50" s="382"/>
      <c r="M50" s="382"/>
      <c r="N50" s="382"/>
      <c r="O50" s="382"/>
    </row>
    <row r="51" spans="1:15" ht="15">
      <c r="A51" s="300">
        <v>45</v>
      </c>
      <c r="B51" s="285" t="s">
        <v>110</v>
      </c>
      <c r="C51" s="286">
        <v>32</v>
      </c>
      <c r="D51" s="536">
        <v>77</v>
      </c>
      <c r="E51" s="536">
        <v>52</v>
      </c>
      <c r="F51" s="359">
        <f t="shared" si="0"/>
        <v>52</v>
      </c>
      <c r="G51" s="542">
        <v>255</v>
      </c>
      <c r="H51" s="428"/>
      <c r="I51" s="381"/>
      <c r="J51" s="382"/>
      <c r="K51" s="382"/>
      <c r="L51" s="382"/>
      <c r="M51" s="382"/>
      <c r="N51" s="382"/>
      <c r="O51" s="382"/>
    </row>
    <row r="52" spans="1:15" ht="15">
      <c r="A52" s="300">
        <v>46</v>
      </c>
      <c r="B52" s="285" t="s">
        <v>111</v>
      </c>
      <c r="C52" s="286">
        <v>38</v>
      </c>
      <c r="D52" s="536">
        <v>27</v>
      </c>
      <c r="E52" s="536">
        <v>18</v>
      </c>
      <c r="F52" s="359">
        <f t="shared" si="0"/>
        <v>18</v>
      </c>
      <c r="G52" s="542">
        <v>103</v>
      </c>
      <c r="H52" s="428"/>
      <c r="I52" s="381"/>
      <c r="J52" s="382"/>
      <c r="K52" s="382"/>
      <c r="L52" s="382"/>
      <c r="M52" s="382"/>
      <c r="N52" s="382"/>
      <c r="O52" s="382"/>
    </row>
    <row r="53" spans="1:15" ht="15">
      <c r="A53" s="300">
        <v>47</v>
      </c>
      <c r="B53" s="285" t="s">
        <v>112</v>
      </c>
      <c r="C53" s="286">
        <v>25</v>
      </c>
      <c r="D53" s="536">
        <v>65</v>
      </c>
      <c r="E53" s="536">
        <v>44</v>
      </c>
      <c r="F53" s="359">
        <f t="shared" si="0"/>
        <v>44</v>
      </c>
      <c r="G53" s="542">
        <v>161</v>
      </c>
      <c r="H53" s="428"/>
      <c r="I53" s="381"/>
      <c r="J53" s="382"/>
      <c r="K53" s="382"/>
      <c r="L53" s="382"/>
      <c r="M53" s="382"/>
      <c r="N53" s="382"/>
      <c r="O53" s="382"/>
    </row>
    <row r="54" spans="1:15" ht="15">
      <c r="A54" s="300">
        <v>48</v>
      </c>
      <c r="B54" s="285" t="s">
        <v>113</v>
      </c>
      <c r="C54" s="286">
        <v>22</v>
      </c>
      <c r="D54" s="536">
        <v>46</v>
      </c>
      <c r="E54" s="536">
        <v>31</v>
      </c>
      <c r="F54" s="359">
        <f t="shared" si="0"/>
        <v>31</v>
      </c>
      <c r="G54" s="542">
        <v>78</v>
      </c>
      <c r="H54" s="428"/>
      <c r="I54" s="381"/>
      <c r="J54" s="382"/>
      <c r="K54" s="382"/>
      <c r="L54" s="382"/>
      <c r="M54" s="382"/>
      <c r="N54" s="382"/>
      <c r="O54" s="382"/>
    </row>
    <row r="55" spans="1:15" ht="15">
      <c r="A55" s="300">
        <v>49</v>
      </c>
      <c r="B55" s="285" t="s">
        <v>114</v>
      </c>
      <c r="C55" s="286">
        <v>26</v>
      </c>
      <c r="D55" s="536">
        <v>29</v>
      </c>
      <c r="E55" s="536">
        <v>20</v>
      </c>
      <c r="F55" s="359">
        <f t="shared" si="0"/>
        <v>20</v>
      </c>
      <c r="G55" s="542">
        <v>85</v>
      </c>
      <c r="H55" s="428"/>
      <c r="I55" s="381"/>
      <c r="J55" s="382"/>
      <c r="K55" s="382"/>
      <c r="L55" s="382"/>
      <c r="M55" s="382"/>
      <c r="N55" s="382"/>
      <c r="O55" s="382"/>
    </row>
    <row r="56" spans="1:15" ht="15">
      <c r="A56" s="300">
        <v>50</v>
      </c>
      <c r="B56" s="285" t="s">
        <v>115</v>
      </c>
      <c r="C56" s="286">
        <v>32</v>
      </c>
      <c r="D56" s="536">
        <v>32</v>
      </c>
      <c r="E56" s="536">
        <v>21</v>
      </c>
      <c r="F56" s="359">
        <f t="shared" si="0"/>
        <v>21</v>
      </c>
      <c r="G56" s="542">
        <v>183</v>
      </c>
      <c r="H56" s="428"/>
      <c r="I56" s="381"/>
      <c r="J56" s="382"/>
      <c r="K56" s="382"/>
      <c r="L56" s="382"/>
      <c r="M56" s="382"/>
      <c r="N56" s="382"/>
      <c r="O56" s="382"/>
    </row>
    <row r="57" spans="1:15" ht="15">
      <c r="A57" s="300">
        <v>51</v>
      </c>
      <c r="B57" s="285" t="s">
        <v>116</v>
      </c>
      <c r="C57" s="286">
        <v>44</v>
      </c>
      <c r="D57" s="536">
        <v>54</v>
      </c>
      <c r="E57" s="536">
        <v>36</v>
      </c>
      <c r="F57" s="359">
        <f t="shared" si="0"/>
        <v>36</v>
      </c>
      <c r="G57" s="542">
        <v>171</v>
      </c>
      <c r="H57" s="428"/>
      <c r="I57" s="381"/>
      <c r="J57" s="382"/>
      <c r="K57" s="382"/>
      <c r="L57" s="382"/>
      <c r="M57" s="382"/>
      <c r="N57" s="382"/>
      <c r="O57" s="382"/>
    </row>
    <row r="58" spans="1:15" ht="30">
      <c r="A58" s="300">
        <v>52</v>
      </c>
      <c r="B58" s="426" t="s">
        <v>472</v>
      </c>
      <c r="C58" s="427"/>
      <c r="D58" s="536">
        <v>58</v>
      </c>
      <c r="E58" s="536">
        <v>39</v>
      </c>
      <c r="F58" s="359">
        <f t="shared" si="0"/>
        <v>39</v>
      </c>
      <c r="G58" s="542">
        <v>159</v>
      </c>
      <c r="H58" s="428"/>
      <c r="I58" s="381"/>
      <c r="J58" s="382"/>
      <c r="K58" s="382"/>
      <c r="L58" s="382"/>
      <c r="M58" s="382"/>
      <c r="N58" s="382"/>
      <c r="O58" s="382"/>
    </row>
    <row r="59" spans="1:15" ht="15">
      <c r="A59" s="300">
        <v>53</v>
      </c>
      <c r="B59" s="285" t="s">
        <v>371</v>
      </c>
      <c r="C59" s="286">
        <v>40</v>
      </c>
      <c r="D59" s="536">
        <v>53</v>
      </c>
      <c r="E59" s="536">
        <v>36</v>
      </c>
      <c r="F59" s="359">
        <f t="shared" si="0"/>
        <v>36</v>
      </c>
      <c r="G59" s="542">
        <v>105</v>
      </c>
      <c r="H59" s="428"/>
      <c r="I59" s="381"/>
      <c r="J59" s="382"/>
      <c r="K59" s="382"/>
      <c r="L59" s="382"/>
      <c r="M59" s="382"/>
      <c r="N59" s="382"/>
      <c r="O59" s="382"/>
    </row>
    <row r="60" spans="1:15" ht="15">
      <c r="A60" s="300">
        <v>54</v>
      </c>
      <c r="B60" s="285" t="s">
        <v>118</v>
      </c>
      <c r="C60" s="286">
        <v>36</v>
      </c>
      <c r="D60" s="536">
        <v>64</v>
      </c>
      <c r="E60" s="536">
        <v>43</v>
      </c>
      <c r="F60" s="359">
        <f t="shared" si="0"/>
        <v>43</v>
      </c>
      <c r="G60" s="542">
        <v>263</v>
      </c>
      <c r="H60" s="428"/>
      <c r="I60" s="381"/>
      <c r="J60" s="382"/>
      <c r="K60" s="382"/>
      <c r="L60" s="382"/>
      <c r="M60" s="382"/>
      <c r="N60" s="382"/>
      <c r="O60" s="382"/>
    </row>
    <row r="61" spans="1:15" ht="15">
      <c r="A61" s="300">
        <v>55</v>
      </c>
      <c r="B61" s="285" t="s">
        <v>119</v>
      </c>
      <c r="C61" s="286">
        <v>50</v>
      </c>
      <c r="D61" s="288">
        <v>40</v>
      </c>
      <c r="E61" s="288">
        <v>27</v>
      </c>
      <c r="F61" s="359">
        <f t="shared" si="0"/>
        <v>27</v>
      </c>
      <c r="G61" s="541">
        <v>161</v>
      </c>
      <c r="H61" s="428"/>
      <c r="I61" s="381"/>
      <c r="J61" s="382"/>
      <c r="K61" s="382"/>
      <c r="L61" s="382"/>
      <c r="M61" s="382"/>
      <c r="N61" s="382"/>
      <c r="O61" s="382"/>
    </row>
    <row r="62" spans="1:15" ht="15">
      <c r="A62" s="300">
        <v>56</v>
      </c>
      <c r="B62" s="285" t="s">
        <v>120</v>
      </c>
      <c r="C62" s="286">
        <v>15</v>
      </c>
      <c r="D62" s="288">
        <v>45</v>
      </c>
      <c r="E62" s="288">
        <v>30</v>
      </c>
      <c r="F62" s="359">
        <f t="shared" si="0"/>
        <v>30</v>
      </c>
      <c r="G62" s="541">
        <v>87</v>
      </c>
      <c r="H62" s="428"/>
      <c r="I62" s="381"/>
      <c r="J62" s="382"/>
      <c r="K62" s="382"/>
      <c r="L62" s="382"/>
      <c r="M62" s="382"/>
      <c r="N62" s="382"/>
      <c r="O62" s="382"/>
    </row>
    <row r="63" spans="1:15" ht="15">
      <c r="A63" s="300">
        <v>57</v>
      </c>
      <c r="B63" s="285" t="s">
        <v>121</v>
      </c>
      <c r="C63" s="286">
        <v>25</v>
      </c>
      <c r="D63" s="288">
        <v>46</v>
      </c>
      <c r="E63" s="288">
        <v>31</v>
      </c>
      <c r="F63" s="359">
        <f t="shared" si="0"/>
        <v>31</v>
      </c>
      <c r="G63" s="541">
        <v>203</v>
      </c>
      <c r="H63" s="428"/>
      <c r="I63" s="381"/>
      <c r="J63" s="382"/>
      <c r="K63" s="382"/>
      <c r="L63" s="382"/>
      <c r="M63" s="382"/>
      <c r="N63" s="382"/>
      <c r="O63" s="382"/>
    </row>
    <row r="64" spans="1:15" ht="15">
      <c r="A64" s="300">
        <v>58</v>
      </c>
      <c r="B64" s="285" t="s">
        <v>372</v>
      </c>
      <c r="C64" s="286">
        <v>42</v>
      </c>
      <c r="D64" s="288">
        <v>40</v>
      </c>
      <c r="E64" s="288">
        <v>27</v>
      </c>
      <c r="F64" s="359">
        <f t="shared" si="0"/>
        <v>27</v>
      </c>
      <c r="G64" s="541">
        <v>139</v>
      </c>
      <c r="H64" s="428"/>
      <c r="I64" s="381"/>
      <c r="J64" s="382"/>
      <c r="K64" s="382"/>
      <c r="L64" s="382"/>
      <c r="M64" s="382"/>
      <c r="N64" s="382"/>
      <c r="O64" s="382"/>
    </row>
    <row r="65" spans="1:15" ht="15">
      <c r="A65" s="300">
        <v>59</v>
      </c>
      <c r="B65" s="285" t="s">
        <v>373</v>
      </c>
      <c r="C65" s="286">
        <v>47</v>
      </c>
      <c r="D65" s="288">
        <v>36</v>
      </c>
      <c r="E65" s="288">
        <v>24</v>
      </c>
      <c r="F65" s="359">
        <f t="shared" si="0"/>
        <v>24</v>
      </c>
      <c r="G65" s="541">
        <v>150</v>
      </c>
      <c r="H65" s="428"/>
      <c r="I65" s="381"/>
      <c r="J65" s="382"/>
      <c r="K65" s="382"/>
      <c r="L65" s="382"/>
      <c r="M65" s="382"/>
      <c r="N65" s="382"/>
      <c r="O65" s="382"/>
    </row>
    <row r="66" spans="1:15" ht="15">
      <c r="A66" s="300">
        <v>60</v>
      </c>
      <c r="B66" s="285" t="s">
        <v>123</v>
      </c>
      <c r="C66" s="286">
        <v>35</v>
      </c>
      <c r="D66" s="288">
        <v>46</v>
      </c>
      <c r="E66" s="288">
        <v>31</v>
      </c>
      <c r="F66" s="359">
        <f t="shared" si="0"/>
        <v>31</v>
      </c>
      <c r="G66" s="541">
        <v>124</v>
      </c>
      <c r="H66" s="428"/>
      <c r="I66" s="381"/>
      <c r="J66" s="382"/>
      <c r="K66" s="382"/>
      <c r="L66" s="382"/>
      <c r="M66" s="382"/>
      <c r="N66" s="382"/>
      <c r="O66" s="382"/>
    </row>
    <row r="67" spans="1:15" ht="15">
      <c r="A67" s="300">
        <v>61</v>
      </c>
      <c r="B67" s="285" t="s">
        <v>124</v>
      </c>
      <c r="C67" s="286">
        <v>23</v>
      </c>
      <c r="D67" s="288">
        <v>59</v>
      </c>
      <c r="E67" s="288">
        <v>40</v>
      </c>
      <c r="F67" s="359">
        <f t="shared" si="0"/>
        <v>40</v>
      </c>
      <c r="G67" s="541">
        <v>140</v>
      </c>
      <c r="H67" s="428"/>
      <c r="I67" s="381"/>
      <c r="J67" s="382"/>
      <c r="K67" s="382"/>
      <c r="L67" s="382"/>
      <c r="M67" s="382"/>
      <c r="N67" s="382"/>
      <c r="O67" s="382"/>
    </row>
    <row r="68" spans="1:15" ht="15">
      <c r="A68" s="300">
        <v>62</v>
      </c>
      <c r="B68" s="285" t="s">
        <v>125</v>
      </c>
      <c r="C68" s="286">
        <v>31</v>
      </c>
      <c r="D68" s="288">
        <v>32</v>
      </c>
      <c r="E68" s="288">
        <v>21</v>
      </c>
      <c r="F68" s="359">
        <f t="shared" si="0"/>
        <v>21</v>
      </c>
      <c r="G68" s="541">
        <v>113</v>
      </c>
      <c r="H68" s="428"/>
      <c r="I68" s="428"/>
      <c r="J68" s="428"/>
      <c r="K68" s="428"/>
      <c r="L68" s="382"/>
      <c r="M68" s="382"/>
      <c r="N68" s="382"/>
      <c r="O68" s="382"/>
    </row>
    <row r="69" spans="1:15" ht="15">
      <c r="A69" s="300">
        <v>63</v>
      </c>
      <c r="B69" s="285" t="s">
        <v>126</v>
      </c>
      <c r="C69" s="286">
        <v>34</v>
      </c>
      <c r="D69" s="288">
        <v>58</v>
      </c>
      <c r="E69" s="288">
        <v>39</v>
      </c>
      <c r="F69" s="359">
        <f t="shared" si="0"/>
        <v>39</v>
      </c>
      <c r="G69" s="541">
        <v>130</v>
      </c>
      <c r="H69" s="428"/>
      <c r="I69" s="381"/>
      <c r="J69" s="382"/>
      <c r="K69" s="382"/>
      <c r="L69" s="382"/>
      <c r="M69" s="382"/>
      <c r="N69" s="382"/>
      <c r="O69" s="382"/>
    </row>
    <row r="70" spans="1:15" ht="15">
      <c r="A70" s="300">
        <v>64</v>
      </c>
      <c r="B70" s="285" t="s">
        <v>127</v>
      </c>
      <c r="C70" s="286">
        <v>41</v>
      </c>
      <c r="D70" s="288">
        <v>57</v>
      </c>
      <c r="E70" s="288">
        <v>38</v>
      </c>
      <c r="F70" s="359">
        <f t="shared" si="0"/>
        <v>38</v>
      </c>
      <c r="G70" s="541">
        <v>198</v>
      </c>
      <c r="H70" s="428"/>
      <c r="I70" s="428"/>
      <c r="J70" s="428"/>
      <c r="K70" s="428"/>
      <c r="L70" s="382"/>
      <c r="M70" s="382"/>
      <c r="N70" s="382"/>
      <c r="O70" s="382"/>
    </row>
    <row r="71" spans="1:15" ht="15">
      <c r="A71" s="300">
        <v>65</v>
      </c>
      <c r="B71" s="442" t="s">
        <v>420</v>
      </c>
      <c r="C71" s="443"/>
      <c r="D71" s="537">
        <v>42</v>
      </c>
      <c r="E71" s="537">
        <v>28</v>
      </c>
      <c r="F71" s="359">
        <f t="shared" si="0"/>
        <v>28</v>
      </c>
      <c r="G71" s="543">
        <v>155</v>
      </c>
      <c r="H71" s="428"/>
      <c r="I71" s="428"/>
      <c r="J71" s="428"/>
      <c r="K71" s="428"/>
      <c r="L71" s="382"/>
      <c r="M71" s="382"/>
      <c r="N71" s="382"/>
      <c r="O71" s="382"/>
    </row>
    <row r="72" spans="1:15" ht="15">
      <c r="A72" s="300">
        <v>66</v>
      </c>
      <c r="B72" s="522" t="s">
        <v>374</v>
      </c>
      <c r="C72" s="364">
        <v>36</v>
      </c>
      <c r="D72" s="538">
        <v>22</v>
      </c>
      <c r="E72" s="538">
        <v>15</v>
      </c>
      <c r="F72" s="359">
        <f t="shared" si="0"/>
        <v>15</v>
      </c>
      <c r="G72" s="544">
        <v>80</v>
      </c>
      <c r="H72" s="428"/>
      <c r="I72" s="381"/>
      <c r="J72" s="382"/>
      <c r="K72" s="382"/>
      <c r="L72" s="382"/>
      <c r="M72" s="382"/>
      <c r="N72" s="382"/>
      <c r="O72" s="382"/>
    </row>
    <row r="73" spans="1:15" ht="15">
      <c r="A73" s="300">
        <v>67</v>
      </c>
      <c r="B73" s="285" t="s">
        <v>375</v>
      </c>
      <c r="C73" s="286">
        <v>25</v>
      </c>
      <c r="D73" s="288">
        <v>32</v>
      </c>
      <c r="E73" s="288">
        <v>21</v>
      </c>
      <c r="F73" s="359">
        <f t="shared" ref="F73:F136" si="1">E73</f>
        <v>21</v>
      </c>
      <c r="G73" s="541">
        <v>167</v>
      </c>
      <c r="H73" s="428"/>
      <c r="I73" s="381"/>
      <c r="J73" s="382"/>
      <c r="K73" s="382"/>
      <c r="L73" s="382"/>
      <c r="M73" s="382"/>
      <c r="N73" s="382"/>
      <c r="O73" s="382"/>
    </row>
    <row r="74" spans="1:15" ht="15">
      <c r="A74" s="300">
        <v>68</v>
      </c>
      <c r="B74" s="285" t="s">
        <v>376</v>
      </c>
      <c r="C74" s="286">
        <v>27</v>
      </c>
      <c r="D74" s="288">
        <v>53</v>
      </c>
      <c r="E74" s="288">
        <v>36</v>
      </c>
      <c r="F74" s="359">
        <f t="shared" si="1"/>
        <v>36</v>
      </c>
      <c r="G74" s="541">
        <v>218</v>
      </c>
      <c r="H74" s="428"/>
      <c r="I74" s="381"/>
      <c r="J74" s="382"/>
      <c r="K74" s="382"/>
      <c r="L74" s="382"/>
      <c r="M74" s="382"/>
      <c r="N74" s="382"/>
      <c r="O74" s="382"/>
    </row>
    <row r="75" spans="1:15" ht="15">
      <c r="A75" s="300">
        <v>69</v>
      </c>
      <c r="B75" s="285" t="s">
        <v>377</v>
      </c>
      <c r="C75" s="286">
        <v>29</v>
      </c>
      <c r="D75" s="288">
        <v>46</v>
      </c>
      <c r="E75" s="288">
        <v>31</v>
      </c>
      <c r="F75" s="359">
        <f t="shared" si="1"/>
        <v>31</v>
      </c>
      <c r="G75" s="541">
        <v>211</v>
      </c>
      <c r="H75" s="428"/>
      <c r="I75" s="381"/>
      <c r="J75" s="382"/>
      <c r="K75" s="382"/>
      <c r="L75" s="382"/>
      <c r="M75" s="382"/>
      <c r="N75" s="382"/>
      <c r="O75" s="382"/>
    </row>
    <row r="76" spans="1:15" ht="15">
      <c r="A76" s="300">
        <v>70</v>
      </c>
      <c r="B76" s="285" t="s">
        <v>378</v>
      </c>
      <c r="C76" s="286">
        <v>29</v>
      </c>
      <c r="D76" s="288">
        <v>22</v>
      </c>
      <c r="E76" s="288">
        <v>15</v>
      </c>
      <c r="F76" s="359">
        <f t="shared" si="1"/>
        <v>15</v>
      </c>
      <c r="G76" s="541">
        <v>80</v>
      </c>
      <c r="H76" s="428"/>
      <c r="I76" s="381"/>
      <c r="J76" s="382"/>
      <c r="K76" s="382"/>
      <c r="L76" s="382"/>
      <c r="M76" s="382"/>
      <c r="N76" s="382"/>
      <c r="O76" s="382"/>
    </row>
    <row r="77" spans="1:15" ht="15">
      <c r="A77" s="300">
        <v>71</v>
      </c>
      <c r="B77" s="285" t="s">
        <v>129</v>
      </c>
      <c r="C77" s="286">
        <v>25</v>
      </c>
      <c r="D77" s="288">
        <v>45</v>
      </c>
      <c r="E77" s="288">
        <v>30</v>
      </c>
      <c r="F77" s="359">
        <f t="shared" si="1"/>
        <v>30</v>
      </c>
      <c r="G77" s="541">
        <v>179</v>
      </c>
      <c r="H77" s="428"/>
      <c r="I77" s="381"/>
      <c r="J77" s="382"/>
      <c r="K77" s="382"/>
      <c r="L77" s="382"/>
      <c r="M77" s="382"/>
      <c r="N77" s="382"/>
      <c r="O77" s="382"/>
    </row>
    <row r="78" spans="1:15" ht="15">
      <c r="A78" s="300">
        <v>72</v>
      </c>
      <c r="B78" s="285" t="s">
        <v>130</v>
      </c>
      <c r="C78" s="286">
        <v>31</v>
      </c>
      <c r="D78" s="288">
        <v>33</v>
      </c>
      <c r="E78" s="288">
        <v>22</v>
      </c>
      <c r="F78" s="359">
        <f t="shared" si="1"/>
        <v>22</v>
      </c>
      <c r="G78" s="541">
        <v>196</v>
      </c>
      <c r="H78" s="428"/>
      <c r="I78" s="381"/>
      <c r="J78" s="382"/>
      <c r="K78" s="382"/>
      <c r="L78" s="382"/>
      <c r="M78" s="382"/>
      <c r="N78" s="382"/>
      <c r="O78" s="382"/>
    </row>
    <row r="79" spans="1:15" ht="15">
      <c r="A79" s="300">
        <v>73</v>
      </c>
      <c r="B79" s="285" t="s">
        <v>131</v>
      </c>
      <c r="C79" s="286">
        <v>23</v>
      </c>
      <c r="D79" s="288">
        <v>58</v>
      </c>
      <c r="E79" s="288">
        <v>39</v>
      </c>
      <c r="F79" s="359">
        <f t="shared" si="1"/>
        <v>39</v>
      </c>
      <c r="G79" s="541">
        <v>129</v>
      </c>
      <c r="H79" s="428"/>
      <c r="I79" s="381"/>
      <c r="J79" s="382"/>
      <c r="K79" s="382"/>
      <c r="L79" s="382"/>
      <c r="M79" s="382"/>
      <c r="N79" s="382"/>
      <c r="O79" s="382"/>
    </row>
    <row r="80" spans="1:15" ht="15">
      <c r="A80" s="300">
        <v>74</v>
      </c>
      <c r="B80" s="285" t="s">
        <v>132</v>
      </c>
      <c r="C80" s="286">
        <v>35</v>
      </c>
      <c r="D80" s="288">
        <v>62</v>
      </c>
      <c r="E80" s="288">
        <v>41</v>
      </c>
      <c r="F80" s="359">
        <f t="shared" si="1"/>
        <v>41</v>
      </c>
      <c r="G80" s="541">
        <v>187</v>
      </c>
      <c r="H80" s="428"/>
      <c r="I80" s="381"/>
      <c r="J80" s="382"/>
      <c r="K80" s="382"/>
      <c r="L80" s="382"/>
      <c r="M80" s="382"/>
      <c r="N80" s="382"/>
      <c r="O80" s="382"/>
    </row>
    <row r="81" spans="1:15" ht="15">
      <c r="A81" s="300">
        <v>75</v>
      </c>
      <c r="B81" s="285" t="s">
        <v>133</v>
      </c>
      <c r="C81" s="286">
        <v>39</v>
      </c>
      <c r="D81" s="288">
        <v>66</v>
      </c>
      <c r="E81" s="288">
        <v>44</v>
      </c>
      <c r="F81" s="359">
        <f t="shared" si="1"/>
        <v>44</v>
      </c>
      <c r="G81" s="541">
        <v>190</v>
      </c>
      <c r="H81" s="428"/>
      <c r="I81" s="381"/>
      <c r="J81" s="382"/>
      <c r="K81" s="382"/>
      <c r="L81" s="382"/>
      <c r="M81" s="382"/>
      <c r="N81" s="382"/>
      <c r="O81" s="382"/>
    </row>
    <row r="82" spans="1:15" ht="15">
      <c r="A82" s="300">
        <v>76</v>
      </c>
      <c r="B82" s="285" t="s">
        <v>379</v>
      </c>
      <c r="C82" s="286">
        <v>49</v>
      </c>
      <c r="D82" s="288">
        <v>42</v>
      </c>
      <c r="E82" s="288">
        <v>28</v>
      </c>
      <c r="F82" s="359">
        <f t="shared" si="1"/>
        <v>28</v>
      </c>
      <c r="G82" s="541">
        <v>191</v>
      </c>
      <c r="H82" s="428"/>
      <c r="I82" s="381"/>
      <c r="J82" s="382"/>
      <c r="K82" s="382"/>
      <c r="L82" s="382"/>
      <c r="M82" s="382"/>
      <c r="N82" s="382"/>
      <c r="O82" s="382"/>
    </row>
    <row r="83" spans="1:15" ht="15">
      <c r="A83" s="300">
        <v>77</v>
      </c>
      <c r="B83" s="285" t="s">
        <v>380</v>
      </c>
      <c r="C83" s="286">
        <v>32</v>
      </c>
      <c r="D83" s="288">
        <v>48</v>
      </c>
      <c r="E83" s="288">
        <v>32</v>
      </c>
      <c r="F83" s="359">
        <f t="shared" si="1"/>
        <v>32</v>
      </c>
      <c r="G83" s="541">
        <v>150</v>
      </c>
      <c r="H83" s="428"/>
      <c r="I83" s="381"/>
      <c r="J83" s="382"/>
      <c r="K83" s="382"/>
      <c r="L83" s="382"/>
      <c r="M83" s="382"/>
      <c r="N83" s="382"/>
      <c r="O83" s="382"/>
    </row>
    <row r="84" spans="1:15" ht="15">
      <c r="A84" s="300">
        <v>78</v>
      </c>
      <c r="B84" s="285" t="s">
        <v>381</v>
      </c>
      <c r="C84" s="286">
        <v>43</v>
      </c>
      <c r="D84" s="288">
        <v>42</v>
      </c>
      <c r="E84" s="288">
        <v>28</v>
      </c>
      <c r="F84" s="359">
        <f t="shared" si="1"/>
        <v>28</v>
      </c>
      <c r="G84" s="541">
        <v>150</v>
      </c>
      <c r="H84" s="428"/>
      <c r="I84" s="381"/>
      <c r="J84" s="382"/>
      <c r="K84" s="382"/>
      <c r="L84" s="382"/>
      <c r="M84" s="382"/>
      <c r="N84" s="382"/>
      <c r="O84" s="382"/>
    </row>
    <row r="85" spans="1:15" ht="15">
      <c r="A85" s="300">
        <v>79</v>
      </c>
      <c r="B85" s="285" t="s">
        <v>135</v>
      </c>
      <c r="C85" s="286">
        <v>28</v>
      </c>
      <c r="D85" s="288">
        <v>39</v>
      </c>
      <c r="E85" s="288">
        <v>26</v>
      </c>
      <c r="F85" s="359">
        <f t="shared" si="1"/>
        <v>26</v>
      </c>
      <c r="G85" s="541">
        <v>171</v>
      </c>
      <c r="H85" s="428"/>
      <c r="I85" s="381"/>
      <c r="J85" s="382"/>
      <c r="K85" s="382"/>
      <c r="L85" s="382"/>
      <c r="M85" s="382"/>
      <c r="N85" s="382"/>
      <c r="O85" s="382"/>
    </row>
    <row r="86" spans="1:15" ht="15">
      <c r="A86" s="300">
        <v>80</v>
      </c>
      <c r="B86" s="285" t="s">
        <v>382</v>
      </c>
      <c r="C86" s="286">
        <v>45</v>
      </c>
      <c r="D86" s="288">
        <v>50</v>
      </c>
      <c r="E86" s="288">
        <v>33</v>
      </c>
      <c r="F86" s="359">
        <f t="shared" si="1"/>
        <v>33</v>
      </c>
      <c r="G86" s="541">
        <v>285</v>
      </c>
      <c r="H86" s="428"/>
      <c r="I86" s="381"/>
      <c r="J86" s="382"/>
      <c r="K86" s="382"/>
      <c r="L86" s="382"/>
      <c r="M86" s="382"/>
      <c r="N86" s="382"/>
      <c r="O86" s="382"/>
    </row>
    <row r="87" spans="1:15" ht="15">
      <c r="A87" s="300">
        <v>81</v>
      </c>
      <c r="B87" s="285" t="s">
        <v>479</v>
      </c>
      <c r="C87" s="286"/>
      <c r="D87" s="288">
        <v>33</v>
      </c>
      <c r="E87" s="288">
        <v>22</v>
      </c>
      <c r="F87" s="359">
        <f t="shared" si="1"/>
        <v>22</v>
      </c>
      <c r="G87" s="541">
        <v>141</v>
      </c>
      <c r="H87" s="428"/>
      <c r="I87" s="381"/>
      <c r="J87" s="382"/>
      <c r="K87" s="382"/>
      <c r="L87" s="382"/>
      <c r="M87" s="382"/>
      <c r="N87" s="382"/>
      <c r="O87" s="382"/>
    </row>
    <row r="88" spans="1:15" ht="15">
      <c r="A88" s="300">
        <v>82</v>
      </c>
      <c r="B88" s="285" t="s">
        <v>383</v>
      </c>
      <c r="C88" s="286">
        <v>44</v>
      </c>
      <c r="D88" s="288">
        <v>33</v>
      </c>
      <c r="E88" s="288">
        <v>22</v>
      </c>
      <c r="F88" s="359">
        <f t="shared" si="1"/>
        <v>22</v>
      </c>
      <c r="G88" s="541">
        <v>141</v>
      </c>
      <c r="H88" s="428"/>
      <c r="I88" s="381"/>
      <c r="J88" s="382"/>
      <c r="K88" s="382"/>
      <c r="L88" s="382"/>
      <c r="M88" s="382"/>
      <c r="N88" s="382"/>
      <c r="O88" s="382"/>
    </row>
    <row r="89" spans="1:15" ht="15">
      <c r="A89" s="300">
        <v>83</v>
      </c>
      <c r="B89" s="285" t="s">
        <v>137</v>
      </c>
      <c r="C89" s="286">
        <v>42</v>
      </c>
      <c r="D89" s="288">
        <v>24</v>
      </c>
      <c r="E89" s="288">
        <v>16</v>
      </c>
      <c r="F89" s="359">
        <f t="shared" si="1"/>
        <v>16</v>
      </c>
      <c r="G89" s="541">
        <v>95</v>
      </c>
      <c r="H89" s="428"/>
      <c r="I89" s="381"/>
      <c r="J89" s="382"/>
      <c r="K89" s="382"/>
      <c r="L89" s="382"/>
      <c r="M89" s="382"/>
      <c r="N89" s="382"/>
      <c r="O89" s="382"/>
    </row>
    <row r="90" spans="1:15" ht="15">
      <c r="A90" s="300">
        <v>84</v>
      </c>
      <c r="B90" s="285" t="s">
        <v>138</v>
      </c>
      <c r="C90" s="286">
        <v>20</v>
      </c>
      <c r="D90" s="288">
        <v>57</v>
      </c>
      <c r="E90" s="288">
        <v>38</v>
      </c>
      <c r="F90" s="359">
        <f t="shared" si="1"/>
        <v>38</v>
      </c>
      <c r="G90" s="541">
        <v>134</v>
      </c>
      <c r="H90" s="428"/>
      <c r="I90" s="381"/>
      <c r="J90" s="382"/>
      <c r="K90" s="382"/>
      <c r="L90" s="382"/>
      <c r="M90" s="382"/>
      <c r="N90" s="382"/>
      <c r="O90" s="382"/>
    </row>
    <row r="91" spans="1:15" ht="15">
      <c r="A91" s="300">
        <v>85</v>
      </c>
      <c r="B91" s="285" t="s">
        <v>139</v>
      </c>
      <c r="C91" s="286">
        <v>30</v>
      </c>
      <c r="D91" s="288">
        <v>42</v>
      </c>
      <c r="E91" s="288">
        <v>28</v>
      </c>
      <c r="F91" s="359">
        <f t="shared" si="1"/>
        <v>28</v>
      </c>
      <c r="G91" s="541">
        <v>108</v>
      </c>
      <c r="H91" s="428"/>
      <c r="I91" s="381"/>
      <c r="J91" s="382"/>
      <c r="K91" s="382"/>
      <c r="L91" s="382"/>
      <c r="M91" s="382"/>
      <c r="N91" s="382"/>
      <c r="O91" s="382"/>
    </row>
    <row r="92" spans="1:15" ht="15">
      <c r="A92" s="300">
        <v>86</v>
      </c>
      <c r="B92" s="285" t="s">
        <v>140</v>
      </c>
      <c r="C92" s="286">
        <v>30</v>
      </c>
      <c r="D92" s="288">
        <v>56</v>
      </c>
      <c r="E92" s="288">
        <v>37</v>
      </c>
      <c r="F92" s="359">
        <f t="shared" si="1"/>
        <v>37</v>
      </c>
      <c r="G92" s="541">
        <v>275</v>
      </c>
      <c r="H92" s="428"/>
      <c r="I92" s="381"/>
      <c r="J92" s="382"/>
      <c r="K92" s="382"/>
      <c r="L92" s="382"/>
      <c r="M92" s="382"/>
      <c r="N92" s="382"/>
      <c r="O92" s="382"/>
    </row>
    <row r="93" spans="1:15" s="272" customFormat="1" ht="15">
      <c r="A93" s="300">
        <v>87</v>
      </c>
      <c r="B93" s="285" t="s">
        <v>384</v>
      </c>
      <c r="C93" s="286">
        <v>33</v>
      </c>
      <c r="D93" s="288">
        <v>62</v>
      </c>
      <c r="E93" s="288">
        <v>41</v>
      </c>
      <c r="F93" s="359">
        <f t="shared" si="1"/>
        <v>41</v>
      </c>
      <c r="G93" s="541">
        <v>214</v>
      </c>
      <c r="H93" s="428"/>
      <c r="I93" s="381"/>
      <c r="J93" s="434"/>
      <c r="K93" s="434"/>
      <c r="L93" s="434"/>
      <c r="M93" s="434"/>
      <c r="N93" s="434"/>
      <c r="O93" s="434"/>
    </row>
    <row r="94" spans="1:15" s="272" customFormat="1" ht="15">
      <c r="A94" s="300">
        <v>88</v>
      </c>
      <c r="B94" s="285" t="s">
        <v>385</v>
      </c>
      <c r="C94" s="286">
        <v>30</v>
      </c>
      <c r="D94" s="288">
        <v>54</v>
      </c>
      <c r="E94" s="288">
        <v>36</v>
      </c>
      <c r="F94" s="359">
        <f t="shared" si="1"/>
        <v>36</v>
      </c>
      <c r="G94" s="541">
        <v>392</v>
      </c>
      <c r="H94" s="428"/>
      <c r="I94" s="381"/>
      <c r="J94" s="434"/>
      <c r="K94" s="434"/>
      <c r="L94" s="434"/>
      <c r="M94" s="434"/>
      <c r="N94" s="434"/>
      <c r="O94" s="434"/>
    </row>
    <row r="95" spans="1:15" s="272" customFormat="1" ht="15">
      <c r="A95" s="300">
        <v>89</v>
      </c>
      <c r="B95" s="285" t="s">
        <v>386</v>
      </c>
      <c r="C95" s="286">
        <v>34</v>
      </c>
      <c r="D95" s="288">
        <v>63</v>
      </c>
      <c r="E95" s="288">
        <v>42</v>
      </c>
      <c r="F95" s="359">
        <f t="shared" si="1"/>
        <v>42</v>
      </c>
      <c r="G95" s="541">
        <v>304</v>
      </c>
      <c r="H95" s="428"/>
      <c r="I95" s="381"/>
      <c r="J95" s="434"/>
      <c r="K95" s="434"/>
      <c r="L95" s="434"/>
      <c r="M95" s="434"/>
      <c r="N95" s="434"/>
      <c r="O95" s="434"/>
    </row>
    <row r="96" spans="1:15" ht="15">
      <c r="A96" s="300">
        <v>90</v>
      </c>
      <c r="B96" s="285" t="s">
        <v>387</v>
      </c>
      <c r="C96" s="286">
        <v>30</v>
      </c>
      <c r="D96" s="288">
        <v>54</v>
      </c>
      <c r="E96" s="288">
        <v>36</v>
      </c>
      <c r="F96" s="359">
        <f t="shared" si="1"/>
        <v>36</v>
      </c>
      <c r="G96" s="541">
        <v>214</v>
      </c>
      <c r="H96" s="428"/>
      <c r="I96" s="381"/>
      <c r="J96" s="382"/>
      <c r="K96" s="382"/>
      <c r="L96" s="382"/>
      <c r="M96" s="382"/>
      <c r="N96" s="382"/>
      <c r="O96" s="382"/>
    </row>
    <row r="97" spans="1:15" ht="15">
      <c r="A97" s="300">
        <v>91</v>
      </c>
      <c r="B97" s="285" t="s">
        <v>142</v>
      </c>
      <c r="C97" s="286">
        <v>30</v>
      </c>
      <c r="D97" s="288">
        <v>38</v>
      </c>
      <c r="E97" s="288">
        <v>25</v>
      </c>
      <c r="F97" s="359">
        <f t="shared" si="1"/>
        <v>25</v>
      </c>
      <c r="G97" s="541">
        <v>90</v>
      </c>
      <c r="H97" s="428"/>
      <c r="I97" s="381"/>
      <c r="J97" s="382"/>
      <c r="K97" s="382"/>
      <c r="L97" s="382"/>
      <c r="M97" s="382"/>
      <c r="N97" s="382"/>
      <c r="O97" s="382"/>
    </row>
    <row r="98" spans="1:15" ht="15">
      <c r="A98" s="300">
        <v>92</v>
      </c>
      <c r="B98" s="285" t="s">
        <v>143</v>
      </c>
      <c r="C98" s="286">
        <v>25</v>
      </c>
      <c r="D98" s="288">
        <v>33</v>
      </c>
      <c r="E98" s="288">
        <v>22</v>
      </c>
      <c r="F98" s="359">
        <f t="shared" si="1"/>
        <v>22</v>
      </c>
      <c r="G98" s="541">
        <v>108</v>
      </c>
      <c r="H98" s="428"/>
      <c r="I98" s="381"/>
      <c r="J98" s="382"/>
      <c r="K98" s="382"/>
      <c r="L98" s="382"/>
      <c r="M98" s="382"/>
      <c r="N98" s="382"/>
      <c r="O98" s="382"/>
    </row>
    <row r="99" spans="1:15" ht="15">
      <c r="A99" s="300">
        <v>93</v>
      </c>
      <c r="B99" s="285" t="s">
        <v>144</v>
      </c>
      <c r="C99" s="286">
        <v>32</v>
      </c>
      <c r="D99" s="288">
        <v>56</v>
      </c>
      <c r="E99" s="288">
        <v>37</v>
      </c>
      <c r="F99" s="359">
        <f t="shared" si="1"/>
        <v>37</v>
      </c>
      <c r="G99" s="541">
        <v>149</v>
      </c>
      <c r="H99" s="428"/>
      <c r="I99" s="381"/>
      <c r="J99" s="382"/>
      <c r="K99" s="382"/>
      <c r="L99" s="382"/>
      <c r="M99" s="382"/>
      <c r="N99" s="382"/>
      <c r="O99" s="382"/>
    </row>
    <row r="100" spans="1:15" ht="15">
      <c r="A100" s="300">
        <v>94</v>
      </c>
      <c r="B100" s="285" t="s">
        <v>145</v>
      </c>
      <c r="C100" s="286">
        <v>46</v>
      </c>
      <c r="D100" s="288">
        <v>51</v>
      </c>
      <c r="E100" s="288">
        <v>34</v>
      </c>
      <c r="F100" s="359">
        <f t="shared" si="1"/>
        <v>34</v>
      </c>
      <c r="G100" s="541">
        <v>219</v>
      </c>
      <c r="H100" s="428"/>
      <c r="I100" s="381"/>
      <c r="J100" s="382"/>
      <c r="K100" s="382"/>
      <c r="L100" s="382"/>
      <c r="M100" s="382"/>
      <c r="N100" s="382"/>
      <c r="O100" s="382"/>
    </row>
    <row r="101" spans="1:15" ht="15">
      <c r="A101" s="300">
        <v>95</v>
      </c>
      <c r="B101" s="285" t="s">
        <v>146</v>
      </c>
      <c r="C101" s="286">
        <v>29</v>
      </c>
      <c r="D101" s="288">
        <v>27</v>
      </c>
      <c r="E101" s="288">
        <v>18</v>
      </c>
      <c r="F101" s="359">
        <f t="shared" si="1"/>
        <v>18</v>
      </c>
      <c r="G101" s="541">
        <v>74</v>
      </c>
      <c r="H101" s="428"/>
      <c r="I101" s="428"/>
      <c r="J101" s="428"/>
      <c r="K101" s="428"/>
      <c r="L101" s="428"/>
      <c r="M101" s="382"/>
      <c r="N101" s="382"/>
      <c r="O101" s="382"/>
    </row>
    <row r="102" spans="1:15" ht="15">
      <c r="A102" s="300">
        <v>96</v>
      </c>
      <c r="B102" s="285" t="s">
        <v>147</v>
      </c>
      <c r="C102" s="286">
        <v>24</v>
      </c>
      <c r="D102" s="288">
        <v>34</v>
      </c>
      <c r="E102" s="288">
        <v>23</v>
      </c>
      <c r="F102" s="359">
        <f t="shared" si="1"/>
        <v>23</v>
      </c>
      <c r="G102" s="541">
        <v>123</v>
      </c>
      <c r="H102" s="428"/>
      <c r="I102" s="381"/>
      <c r="J102" s="382"/>
      <c r="K102" s="382"/>
      <c r="L102" s="382"/>
      <c r="M102" s="382"/>
      <c r="N102" s="382"/>
      <c r="O102" s="382"/>
    </row>
    <row r="103" spans="1:15" ht="15" customHeight="1">
      <c r="A103" s="300">
        <v>97</v>
      </c>
      <c r="B103" s="285" t="s">
        <v>148</v>
      </c>
      <c r="C103" s="286">
        <v>34</v>
      </c>
      <c r="D103" s="288">
        <v>62</v>
      </c>
      <c r="E103" s="288">
        <v>41</v>
      </c>
      <c r="F103" s="359">
        <f t="shared" si="1"/>
        <v>41</v>
      </c>
      <c r="G103" s="541">
        <v>215</v>
      </c>
      <c r="H103" s="428"/>
      <c r="I103" s="381"/>
      <c r="J103" s="382"/>
      <c r="K103" s="382"/>
      <c r="L103" s="382"/>
      <c r="M103" s="382"/>
      <c r="N103" s="382"/>
      <c r="O103" s="382"/>
    </row>
    <row r="104" spans="1:15" ht="15">
      <c r="A104" s="300">
        <v>98</v>
      </c>
      <c r="B104" s="285" t="s">
        <v>149</v>
      </c>
      <c r="C104" s="286">
        <v>47</v>
      </c>
      <c r="D104" s="288">
        <v>65</v>
      </c>
      <c r="E104" s="288">
        <v>44</v>
      </c>
      <c r="F104" s="359">
        <f t="shared" si="1"/>
        <v>44</v>
      </c>
      <c r="G104" s="541">
        <v>337</v>
      </c>
      <c r="H104" s="428"/>
      <c r="I104" s="428"/>
      <c r="J104" s="382"/>
      <c r="K104" s="382"/>
      <c r="L104" s="382"/>
      <c r="M104" s="382"/>
      <c r="N104" s="382"/>
      <c r="O104" s="382"/>
    </row>
    <row r="105" spans="1:15" ht="15">
      <c r="A105" s="300">
        <v>99</v>
      </c>
      <c r="B105" s="522" t="s">
        <v>150</v>
      </c>
      <c r="C105" s="364">
        <v>50</v>
      </c>
      <c r="D105" s="538">
        <v>28</v>
      </c>
      <c r="E105" s="538">
        <v>19</v>
      </c>
      <c r="F105" s="359">
        <f t="shared" si="1"/>
        <v>19</v>
      </c>
      <c r="G105" s="544">
        <v>92</v>
      </c>
      <c r="H105" s="428"/>
      <c r="I105" s="381"/>
      <c r="J105" s="382"/>
      <c r="K105" s="382"/>
      <c r="L105" s="382"/>
      <c r="M105" s="382"/>
      <c r="N105" s="382"/>
      <c r="O105" s="382"/>
    </row>
    <row r="106" spans="1:15" ht="15">
      <c r="A106" s="300">
        <v>100</v>
      </c>
      <c r="B106" s="285" t="s">
        <v>151</v>
      </c>
      <c r="C106" s="286">
        <v>32</v>
      </c>
      <c r="D106" s="288">
        <v>48</v>
      </c>
      <c r="E106" s="288">
        <v>32</v>
      </c>
      <c r="F106" s="359">
        <f t="shared" si="1"/>
        <v>32</v>
      </c>
      <c r="G106" s="541">
        <v>108</v>
      </c>
      <c r="H106" s="428"/>
      <c r="I106" s="381"/>
      <c r="J106" s="382"/>
      <c r="K106" s="382"/>
      <c r="L106" s="382"/>
      <c r="M106" s="382"/>
      <c r="N106" s="382"/>
      <c r="O106" s="382"/>
    </row>
    <row r="107" spans="1:15" ht="15">
      <c r="A107" s="300">
        <v>101</v>
      </c>
      <c r="B107" s="285" t="s">
        <v>152</v>
      </c>
      <c r="C107" s="286">
        <v>55</v>
      </c>
      <c r="D107" s="288">
        <v>24</v>
      </c>
      <c r="E107" s="288">
        <v>16</v>
      </c>
      <c r="F107" s="359">
        <f t="shared" si="1"/>
        <v>16</v>
      </c>
      <c r="G107" s="541">
        <v>71</v>
      </c>
      <c r="H107" s="428"/>
      <c r="I107" s="381"/>
      <c r="J107" s="382"/>
      <c r="K107" s="382"/>
      <c r="L107" s="382"/>
      <c r="M107" s="382"/>
      <c r="N107" s="382"/>
      <c r="O107" s="382"/>
    </row>
    <row r="108" spans="1:15" ht="15">
      <c r="A108" s="300">
        <v>102</v>
      </c>
      <c r="B108" s="285" t="s">
        <v>153</v>
      </c>
      <c r="C108" s="286">
        <v>21</v>
      </c>
      <c r="D108" s="288">
        <v>46</v>
      </c>
      <c r="E108" s="288">
        <v>31</v>
      </c>
      <c r="F108" s="359">
        <f t="shared" si="1"/>
        <v>31</v>
      </c>
      <c r="G108" s="541">
        <v>191</v>
      </c>
      <c r="H108" s="428"/>
      <c r="I108" s="381"/>
      <c r="J108" s="382"/>
      <c r="K108" s="382"/>
      <c r="L108" s="382"/>
      <c r="M108" s="382"/>
      <c r="N108" s="382"/>
      <c r="O108" s="382"/>
    </row>
    <row r="109" spans="1:15" ht="15">
      <c r="A109" s="300">
        <v>103</v>
      </c>
      <c r="B109" s="285" t="s">
        <v>154</v>
      </c>
      <c r="C109" s="286">
        <v>23</v>
      </c>
      <c r="D109" s="288">
        <v>51</v>
      </c>
      <c r="E109" s="288">
        <v>34</v>
      </c>
      <c r="F109" s="359">
        <f t="shared" si="1"/>
        <v>34</v>
      </c>
      <c r="G109" s="541">
        <v>170</v>
      </c>
      <c r="H109" s="428"/>
      <c r="I109" s="381"/>
      <c r="J109" s="382"/>
      <c r="K109" s="382"/>
      <c r="L109" s="382"/>
      <c r="M109" s="382"/>
      <c r="N109" s="382"/>
      <c r="O109" s="382"/>
    </row>
    <row r="110" spans="1:15" ht="15">
      <c r="A110" s="300">
        <v>104</v>
      </c>
      <c r="B110" s="285" t="s">
        <v>155</v>
      </c>
      <c r="C110" s="286">
        <v>41</v>
      </c>
      <c r="D110" s="288">
        <v>56</v>
      </c>
      <c r="E110" s="288">
        <v>37</v>
      </c>
      <c r="F110" s="359">
        <f t="shared" si="1"/>
        <v>37</v>
      </c>
      <c r="G110" s="541">
        <v>241</v>
      </c>
      <c r="H110" s="428"/>
      <c r="I110" s="381"/>
      <c r="J110" s="382"/>
      <c r="K110" s="382"/>
      <c r="L110" s="382"/>
      <c r="M110" s="382"/>
      <c r="N110" s="382"/>
      <c r="O110" s="382"/>
    </row>
    <row r="111" spans="1:15" ht="15">
      <c r="A111" s="300">
        <v>105</v>
      </c>
      <c r="B111" s="285" t="s">
        <v>156</v>
      </c>
      <c r="C111" s="286">
        <v>35</v>
      </c>
      <c r="D111" s="288">
        <v>35</v>
      </c>
      <c r="E111" s="288">
        <v>24</v>
      </c>
      <c r="F111" s="359">
        <f t="shared" si="1"/>
        <v>24</v>
      </c>
      <c r="G111" s="541">
        <v>71</v>
      </c>
      <c r="H111" s="428"/>
      <c r="I111" s="381"/>
      <c r="J111" s="382"/>
      <c r="K111" s="382"/>
      <c r="L111" s="382"/>
      <c r="M111" s="382"/>
      <c r="N111" s="382"/>
      <c r="O111" s="382"/>
    </row>
    <row r="112" spans="1:15" ht="15">
      <c r="A112" s="300">
        <v>106</v>
      </c>
      <c r="B112" s="285" t="s">
        <v>157</v>
      </c>
      <c r="C112" s="286">
        <v>27</v>
      </c>
      <c r="D112" s="288">
        <v>28</v>
      </c>
      <c r="E112" s="288">
        <v>19</v>
      </c>
      <c r="F112" s="359">
        <f t="shared" si="1"/>
        <v>19</v>
      </c>
      <c r="G112" s="541">
        <v>104</v>
      </c>
      <c r="H112" s="428"/>
      <c r="I112" s="381"/>
      <c r="J112" s="382"/>
      <c r="K112" s="382"/>
      <c r="L112" s="382"/>
      <c r="M112" s="382"/>
      <c r="N112" s="382"/>
      <c r="O112" s="382"/>
    </row>
    <row r="113" spans="1:15" ht="15">
      <c r="A113" s="300">
        <v>107</v>
      </c>
      <c r="B113" s="285" t="s">
        <v>158</v>
      </c>
      <c r="C113" s="286">
        <v>20</v>
      </c>
      <c r="D113" s="288">
        <v>35</v>
      </c>
      <c r="E113" s="288">
        <v>24</v>
      </c>
      <c r="F113" s="359">
        <f t="shared" si="1"/>
        <v>24</v>
      </c>
      <c r="G113" s="541">
        <v>76</v>
      </c>
      <c r="H113" s="428"/>
      <c r="I113" s="381"/>
      <c r="J113" s="382"/>
      <c r="K113" s="382"/>
      <c r="L113" s="382"/>
      <c r="M113" s="382"/>
      <c r="N113" s="382"/>
      <c r="O113" s="382"/>
    </row>
    <row r="114" spans="1:15" ht="15">
      <c r="A114" s="300">
        <v>108</v>
      </c>
      <c r="B114" s="285" t="s">
        <v>159</v>
      </c>
      <c r="C114" s="286">
        <v>25</v>
      </c>
      <c r="D114" s="288">
        <v>69</v>
      </c>
      <c r="E114" s="288">
        <v>46</v>
      </c>
      <c r="F114" s="359">
        <f t="shared" si="1"/>
        <v>46</v>
      </c>
      <c r="G114" s="541">
        <v>146</v>
      </c>
      <c r="H114" s="428"/>
      <c r="I114" s="381"/>
      <c r="J114" s="382"/>
      <c r="K114" s="382"/>
      <c r="L114" s="382"/>
      <c r="M114" s="382"/>
      <c r="N114" s="382"/>
      <c r="O114" s="382"/>
    </row>
    <row r="115" spans="1:15" ht="15">
      <c r="A115" s="300">
        <v>109</v>
      </c>
      <c r="B115" s="285" t="s">
        <v>480</v>
      </c>
      <c r="C115" s="286"/>
      <c r="D115" s="288">
        <v>65</v>
      </c>
      <c r="E115" s="288">
        <v>44</v>
      </c>
      <c r="F115" s="359">
        <f t="shared" si="1"/>
        <v>44</v>
      </c>
      <c r="G115" s="541">
        <v>173</v>
      </c>
      <c r="H115" s="428"/>
      <c r="I115" s="381"/>
      <c r="J115" s="382"/>
      <c r="K115" s="382"/>
      <c r="L115" s="382"/>
      <c r="M115" s="382"/>
      <c r="N115" s="382"/>
      <c r="O115" s="382"/>
    </row>
    <row r="116" spans="1:15" ht="15">
      <c r="A116" s="300">
        <v>110</v>
      </c>
      <c r="B116" s="285" t="s">
        <v>160</v>
      </c>
      <c r="C116" s="286">
        <v>36</v>
      </c>
      <c r="D116" s="288">
        <v>63</v>
      </c>
      <c r="E116" s="288">
        <v>42</v>
      </c>
      <c r="F116" s="359">
        <f t="shared" si="1"/>
        <v>42</v>
      </c>
      <c r="G116" s="541">
        <v>135</v>
      </c>
      <c r="H116" s="428"/>
      <c r="I116" s="381"/>
      <c r="J116" s="382"/>
      <c r="K116" s="382"/>
      <c r="L116" s="382"/>
      <c r="M116" s="382"/>
      <c r="N116" s="382"/>
      <c r="O116" s="382"/>
    </row>
    <row r="117" spans="1:15" ht="15">
      <c r="A117" s="300">
        <v>111</v>
      </c>
      <c r="B117" s="285" t="s">
        <v>161</v>
      </c>
      <c r="C117" s="286">
        <v>37</v>
      </c>
      <c r="D117" s="288">
        <v>56</v>
      </c>
      <c r="E117" s="288">
        <v>37</v>
      </c>
      <c r="F117" s="359">
        <f t="shared" si="1"/>
        <v>37</v>
      </c>
      <c r="G117" s="541">
        <v>190</v>
      </c>
      <c r="H117" s="428"/>
      <c r="I117" s="381"/>
      <c r="J117" s="382"/>
      <c r="K117" s="382"/>
      <c r="L117" s="382"/>
      <c r="M117" s="382"/>
      <c r="N117" s="382"/>
      <c r="O117" s="382"/>
    </row>
    <row r="118" spans="1:15" ht="15">
      <c r="A118" s="300">
        <v>112</v>
      </c>
      <c r="B118" s="285" t="s">
        <v>162</v>
      </c>
      <c r="C118" s="286">
        <v>39</v>
      </c>
      <c r="D118" s="288">
        <v>26</v>
      </c>
      <c r="E118" s="288">
        <v>17</v>
      </c>
      <c r="F118" s="359">
        <f t="shared" si="1"/>
        <v>17</v>
      </c>
      <c r="G118" s="541">
        <v>109</v>
      </c>
      <c r="H118" s="428"/>
      <c r="I118" s="381"/>
      <c r="J118" s="382"/>
      <c r="K118" s="382"/>
      <c r="L118" s="382"/>
      <c r="M118" s="382"/>
      <c r="N118" s="382"/>
      <c r="O118" s="382"/>
    </row>
    <row r="119" spans="1:15" ht="15">
      <c r="A119" s="300">
        <v>113</v>
      </c>
      <c r="B119" s="285" t="s">
        <v>163</v>
      </c>
      <c r="C119" s="286">
        <v>20</v>
      </c>
      <c r="D119" s="288">
        <v>63</v>
      </c>
      <c r="E119" s="288">
        <v>42</v>
      </c>
      <c r="F119" s="359">
        <f t="shared" si="1"/>
        <v>42</v>
      </c>
      <c r="G119" s="541">
        <v>139</v>
      </c>
      <c r="H119" s="428"/>
      <c r="I119" s="381"/>
      <c r="J119" s="382"/>
      <c r="K119" s="382"/>
      <c r="L119" s="382"/>
      <c r="M119" s="382"/>
      <c r="N119" s="382"/>
      <c r="O119" s="382"/>
    </row>
    <row r="120" spans="1:15" ht="15">
      <c r="A120" s="300">
        <v>114</v>
      </c>
      <c r="B120" s="285" t="s">
        <v>164</v>
      </c>
      <c r="C120" s="286">
        <v>39</v>
      </c>
      <c r="D120" s="288">
        <v>33</v>
      </c>
      <c r="E120" s="288">
        <v>22</v>
      </c>
      <c r="F120" s="359">
        <f t="shared" si="1"/>
        <v>22</v>
      </c>
      <c r="G120" s="541">
        <v>116</v>
      </c>
      <c r="H120" s="428"/>
      <c r="I120" s="381"/>
      <c r="J120" s="382"/>
      <c r="K120" s="382"/>
      <c r="L120" s="382"/>
      <c r="M120" s="382"/>
      <c r="N120" s="382"/>
      <c r="O120" s="382"/>
    </row>
    <row r="121" spans="1:15" ht="15">
      <c r="A121" s="300">
        <v>115</v>
      </c>
      <c r="B121" s="285" t="s">
        <v>165</v>
      </c>
      <c r="C121" s="286">
        <v>31</v>
      </c>
      <c r="D121" s="288">
        <v>41</v>
      </c>
      <c r="E121" s="288">
        <v>28</v>
      </c>
      <c r="F121" s="359">
        <f t="shared" si="1"/>
        <v>28</v>
      </c>
      <c r="G121" s="541">
        <v>109</v>
      </c>
      <c r="H121" s="428"/>
      <c r="I121" s="381"/>
      <c r="J121" s="382"/>
      <c r="K121" s="382"/>
      <c r="L121" s="382"/>
      <c r="M121" s="382"/>
      <c r="N121" s="382"/>
      <c r="O121" s="382"/>
    </row>
    <row r="122" spans="1:15" ht="15">
      <c r="A122" s="300">
        <v>116</v>
      </c>
      <c r="B122" s="285" t="s">
        <v>166</v>
      </c>
      <c r="C122" s="286">
        <v>32</v>
      </c>
      <c r="D122" s="288">
        <v>36</v>
      </c>
      <c r="E122" s="288">
        <v>24</v>
      </c>
      <c r="F122" s="359">
        <f t="shared" si="1"/>
        <v>24</v>
      </c>
      <c r="G122" s="541">
        <v>86</v>
      </c>
      <c r="H122" s="428"/>
      <c r="I122" s="381"/>
      <c r="J122" s="382"/>
      <c r="K122" s="382"/>
      <c r="L122" s="382"/>
      <c r="M122" s="382"/>
      <c r="N122" s="382"/>
      <c r="O122" s="382"/>
    </row>
    <row r="123" spans="1:15" ht="15">
      <c r="A123" s="300">
        <v>117</v>
      </c>
      <c r="B123" s="285" t="s">
        <v>167</v>
      </c>
      <c r="C123" s="286">
        <v>30</v>
      </c>
      <c r="D123" s="288">
        <v>70</v>
      </c>
      <c r="E123" s="288">
        <v>47</v>
      </c>
      <c r="F123" s="359">
        <f t="shared" si="1"/>
        <v>47</v>
      </c>
      <c r="G123" s="541">
        <v>200</v>
      </c>
      <c r="H123" s="428"/>
      <c r="I123" s="381"/>
      <c r="J123" s="382"/>
      <c r="K123" s="382"/>
      <c r="L123" s="382"/>
      <c r="M123" s="382"/>
      <c r="N123" s="382"/>
      <c r="O123" s="382"/>
    </row>
    <row r="124" spans="1:15" ht="15">
      <c r="A124" s="300">
        <v>118</v>
      </c>
      <c r="B124" s="285" t="s">
        <v>168</v>
      </c>
      <c r="C124" s="286">
        <v>31</v>
      </c>
      <c r="D124" s="288">
        <v>38</v>
      </c>
      <c r="E124" s="288">
        <v>25</v>
      </c>
      <c r="F124" s="359">
        <f t="shared" si="1"/>
        <v>25</v>
      </c>
      <c r="G124" s="541">
        <v>120</v>
      </c>
      <c r="H124" s="428"/>
      <c r="I124" s="381"/>
      <c r="J124" s="382"/>
      <c r="K124" s="382"/>
      <c r="L124" s="382"/>
      <c r="M124" s="382"/>
      <c r="N124" s="382"/>
      <c r="O124" s="382"/>
    </row>
    <row r="125" spans="1:15" ht="15">
      <c r="A125" s="300">
        <v>119</v>
      </c>
      <c r="B125" s="285" t="s">
        <v>169</v>
      </c>
      <c r="C125" s="286">
        <v>34</v>
      </c>
      <c r="D125" s="288">
        <v>46</v>
      </c>
      <c r="E125" s="288">
        <v>31</v>
      </c>
      <c r="F125" s="359">
        <f t="shared" si="1"/>
        <v>31</v>
      </c>
      <c r="G125" s="541">
        <v>114</v>
      </c>
      <c r="H125" s="428"/>
      <c r="I125" s="381"/>
      <c r="J125" s="382"/>
      <c r="K125" s="382"/>
      <c r="L125" s="382"/>
      <c r="M125" s="382"/>
      <c r="N125" s="382"/>
      <c r="O125" s="382"/>
    </row>
    <row r="126" spans="1:15" ht="15">
      <c r="A126" s="300">
        <v>120</v>
      </c>
      <c r="B126" s="285" t="s">
        <v>170</v>
      </c>
      <c r="C126" s="286">
        <v>37</v>
      </c>
      <c r="D126" s="288">
        <v>41</v>
      </c>
      <c r="E126" s="288">
        <v>28</v>
      </c>
      <c r="F126" s="359">
        <f t="shared" si="1"/>
        <v>28</v>
      </c>
      <c r="G126" s="541">
        <v>87</v>
      </c>
      <c r="H126" s="428"/>
      <c r="I126" s="381"/>
      <c r="J126" s="382"/>
      <c r="K126" s="382"/>
      <c r="L126" s="382"/>
      <c r="M126" s="382"/>
      <c r="N126" s="382"/>
      <c r="O126" s="382"/>
    </row>
    <row r="127" spans="1:15" ht="15">
      <c r="A127" s="300">
        <v>121</v>
      </c>
      <c r="B127" s="285" t="s">
        <v>388</v>
      </c>
      <c r="C127" s="286">
        <v>35</v>
      </c>
      <c r="D127" s="288">
        <v>63</v>
      </c>
      <c r="E127" s="288">
        <v>42</v>
      </c>
      <c r="F127" s="359">
        <f t="shared" si="1"/>
        <v>42</v>
      </c>
      <c r="G127" s="541">
        <v>102</v>
      </c>
      <c r="H127" s="428"/>
      <c r="I127" s="381"/>
      <c r="J127" s="382"/>
      <c r="K127" s="382"/>
      <c r="L127" s="382"/>
      <c r="M127" s="382"/>
      <c r="N127" s="382"/>
      <c r="O127" s="382"/>
    </row>
    <row r="128" spans="1:15" ht="15">
      <c r="A128" s="300">
        <v>122</v>
      </c>
      <c r="B128" s="285" t="s">
        <v>171</v>
      </c>
      <c r="C128" s="286">
        <v>52</v>
      </c>
      <c r="D128" s="288">
        <v>35</v>
      </c>
      <c r="E128" s="288">
        <v>24</v>
      </c>
      <c r="F128" s="359">
        <f t="shared" si="1"/>
        <v>24</v>
      </c>
      <c r="G128" s="541">
        <v>86</v>
      </c>
      <c r="H128" s="428"/>
      <c r="I128" s="381"/>
      <c r="J128" s="382"/>
      <c r="K128" s="382"/>
      <c r="L128" s="382"/>
      <c r="M128" s="382"/>
      <c r="N128" s="382"/>
      <c r="O128" s="382"/>
    </row>
    <row r="129" spans="1:15" ht="15">
      <c r="A129" s="300">
        <v>123</v>
      </c>
      <c r="B129" s="285" t="s">
        <v>172</v>
      </c>
      <c r="C129" s="286">
        <v>40</v>
      </c>
      <c r="D129" s="288">
        <v>44</v>
      </c>
      <c r="E129" s="288">
        <v>29</v>
      </c>
      <c r="F129" s="359">
        <f t="shared" si="1"/>
        <v>29</v>
      </c>
      <c r="G129" s="541">
        <v>172</v>
      </c>
      <c r="H129" s="428"/>
      <c r="I129" s="381"/>
      <c r="J129" s="382"/>
      <c r="K129" s="382"/>
      <c r="L129" s="382"/>
      <c r="M129" s="382"/>
      <c r="N129" s="382"/>
      <c r="O129" s="382"/>
    </row>
    <row r="130" spans="1:15" ht="15">
      <c r="A130" s="300">
        <v>124</v>
      </c>
      <c r="B130" s="285" t="s">
        <v>173</v>
      </c>
      <c r="C130" s="286">
        <v>20</v>
      </c>
      <c r="D130" s="288">
        <v>48</v>
      </c>
      <c r="E130" s="288">
        <v>32</v>
      </c>
      <c r="F130" s="359">
        <f t="shared" si="1"/>
        <v>32</v>
      </c>
      <c r="G130" s="541">
        <v>177</v>
      </c>
      <c r="H130" s="428"/>
      <c r="I130" s="381"/>
      <c r="J130" s="382"/>
      <c r="K130" s="382"/>
      <c r="L130" s="382"/>
      <c r="M130" s="382"/>
      <c r="N130" s="382"/>
      <c r="O130" s="382"/>
    </row>
    <row r="131" spans="1:15" ht="15">
      <c r="A131" s="300">
        <v>125</v>
      </c>
      <c r="B131" s="285" t="s">
        <v>174</v>
      </c>
      <c r="C131" s="286">
        <v>46</v>
      </c>
      <c r="D131" s="288">
        <v>26</v>
      </c>
      <c r="E131" s="288">
        <v>17</v>
      </c>
      <c r="F131" s="359">
        <f t="shared" si="1"/>
        <v>17</v>
      </c>
      <c r="G131" s="541">
        <v>73</v>
      </c>
      <c r="H131" s="428"/>
      <c r="I131" s="381"/>
      <c r="J131" s="382"/>
      <c r="K131" s="382"/>
      <c r="L131" s="382"/>
      <c r="M131" s="382"/>
      <c r="N131" s="382"/>
      <c r="O131" s="382"/>
    </row>
    <row r="132" spans="1:15" ht="15">
      <c r="A132" s="300">
        <v>126</v>
      </c>
      <c r="B132" s="285" t="s">
        <v>175</v>
      </c>
      <c r="C132" s="286">
        <v>15</v>
      </c>
      <c r="D132" s="288">
        <v>52</v>
      </c>
      <c r="E132" s="288">
        <v>35</v>
      </c>
      <c r="F132" s="359">
        <f t="shared" si="1"/>
        <v>35</v>
      </c>
      <c r="G132" s="541">
        <v>187</v>
      </c>
      <c r="H132" s="428"/>
      <c r="I132" s="381"/>
      <c r="J132" s="382"/>
      <c r="K132" s="382"/>
      <c r="L132" s="382"/>
      <c r="M132" s="382"/>
      <c r="N132" s="382"/>
      <c r="O132" s="382"/>
    </row>
    <row r="133" spans="1:15" ht="15">
      <c r="A133" s="300">
        <v>127</v>
      </c>
      <c r="B133" s="285" t="s">
        <v>176</v>
      </c>
      <c r="C133" s="286">
        <v>34</v>
      </c>
      <c r="D133" s="288">
        <v>23</v>
      </c>
      <c r="E133" s="288">
        <v>16</v>
      </c>
      <c r="F133" s="359">
        <f t="shared" si="1"/>
        <v>16</v>
      </c>
      <c r="G133" s="541">
        <v>92</v>
      </c>
      <c r="H133" s="428"/>
      <c r="I133" s="428"/>
      <c r="J133" s="428"/>
      <c r="K133" s="428"/>
      <c r="L133" s="382"/>
      <c r="M133" s="382"/>
      <c r="N133" s="382"/>
      <c r="O133" s="382"/>
    </row>
    <row r="134" spans="1:15" ht="15">
      <c r="A134" s="300">
        <v>128</v>
      </c>
      <c r="B134" s="285" t="s">
        <v>177</v>
      </c>
      <c r="C134" s="286">
        <v>24</v>
      </c>
      <c r="D134" s="288">
        <v>32</v>
      </c>
      <c r="E134" s="288">
        <v>21</v>
      </c>
      <c r="F134" s="359">
        <f t="shared" si="1"/>
        <v>21</v>
      </c>
      <c r="G134" s="541">
        <v>85</v>
      </c>
      <c r="H134" s="428"/>
      <c r="I134" s="381"/>
      <c r="J134" s="382"/>
      <c r="K134" s="382"/>
      <c r="L134" s="382"/>
      <c r="M134" s="382"/>
      <c r="N134" s="382"/>
      <c r="O134" s="382"/>
    </row>
    <row r="135" spans="1:15" ht="15">
      <c r="A135" s="300">
        <v>129</v>
      </c>
      <c r="B135" s="285" t="s">
        <v>178</v>
      </c>
      <c r="C135" s="286">
        <v>24</v>
      </c>
      <c r="D135" s="288">
        <v>51</v>
      </c>
      <c r="E135" s="288">
        <v>34</v>
      </c>
      <c r="F135" s="359">
        <f t="shared" si="1"/>
        <v>34</v>
      </c>
      <c r="G135" s="541">
        <v>208</v>
      </c>
      <c r="H135" s="428"/>
      <c r="I135" s="428"/>
      <c r="J135" s="428"/>
      <c r="K135" s="428"/>
      <c r="L135" s="428"/>
      <c r="M135" s="382"/>
      <c r="N135" s="382"/>
      <c r="O135" s="382"/>
    </row>
    <row r="136" spans="1:15" ht="15">
      <c r="A136" s="300">
        <v>130</v>
      </c>
      <c r="B136" s="285" t="s">
        <v>179</v>
      </c>
      <c r="C136" s="286">
        <v>35</v>
      </c>
      <c r="D136" s="288">
        <v>23</v>
      </c>
      <c r="E136" s="288">
        <v>16</v>
      </c>
      <c r="F136" s="359">
        <f t="shared" si="1"/>
        <v>16</v>
      </c>
      <c r="G136" s="541">
        <v>103</v>
      </c>
      <c r="H136" s="428"/>
      <c r="I136" s="381"/>
      <c r="J136" s="382"/>
      <c r="K136" s="382"/>
      <c r="L136" s="382"/>
      <c r="M136" s="382"/>
      <c r="N136" s="382"/>
      <c r="O136" s="382"/>
    </row>
    <row r="137" spans="1:15" ht="15">
      <c r="A137" s="300">
        <v>131</v>
      </c>
      <c r="B137" s="285" t="s">
        <v>180</v>
      </c>
      <c r="C137" s="286">
        <v>38</v>
      </c>
      <c r="D137" s="288">
        <v>30</v>
      </c>
      <c r="E137" s="288">
        <v>20</v>
      </c>
      <c r="F137" s="359">
        <f t="shared" ref="F137:F197" si="2">E137</f>
        <v>20</v>
      </c>
      <c r="G137" s="541">
        <v>112</v>
      </c>
      <c r="H137" s="428"/>
      <c r="I137" s="381"/>
      <c r="J137" s="382"/>
      <c r="K137" s="382"/>
      <c r="L137" s="382"/>
      <c r="M137" s="382"/>
      <c r="N137" s="382"/>
      <c r="O137" s="382"/>
    </row>
    <row r="138" spans="1:15" ht="15">
      <c r="A138" s="300">
        <v>132</v>
      </c>
      <c r="B138" s="285" t="s">
        <v>181</v>
      </c>
      <c r="C138" s="286">
        <v>19</v>
      </c>
      <c r="D138" s="288">
        <v>36</v>
      </c>
      <c r="E138" s="288">
        <v>24</v>
      </c>
      <c r="F138" s="359">
        <f t="shared" si="2"/>
        <v>24</v>
      </c>
      <c r="G138" s="541">
        <v>126</v>
      </c>
      <c r="H138" s="428"/>
      <c r="I138" s="381"/>
      <c r="J138" s="382"/>
      <c r="K138" s="382"/>
      <c r="L138" s="382"/>
      <c r="M138" s="382"/>
      <c r="N138" s="382"/>
      <c r="O138" s="382"/>
    </row>
    <row r="139" spans="1:15" ht="15">
      <c r="A139" s="300">
        <v>133</v>
      </c>
      <c r="B139" s="285" t="s">
        <v>182</v>
      </c>
      <c r="C139" s="286">
        <v>23</v>
      </c>
      <c r="D139" s="288">
        <v>58</v>
      </c>
      <c r="E139" s="288">
        <v>39</v>
      </c>
      <c r="F139" s="359">
        <f t="shared" si="2"/>
        <v>39</v>
      </c>
      <c r="G139" s="541">
        <v>148</v>
      </c>
      <c r="H139" s="428"/>
      <c r="I139" s="381"/>
      <c r="J139" s="382"/>
      <c r="K139" s="382"/>
      <c r="L139" s="382"/>
      <c r="M139" s="382"/>
      <c r="N139" s="382"/>
      <c r="O139" s="382"/>
    </row>
    <row r="140" spans="1:15" ht="15">
      <c r="A140" s="300">
        <v>134</v>
      </c>
      <c r="B140" s="285" t="s">
        <v>183</v>
      </c>
      <c r="C140" s="286">
        <v>39</v>
      </c>
      <c r="D140" s="288">
        <v>46</v>
      </c>
      <c r="E140" s="288">
        <v>31</v>
      </c>
      <c r="F140" s="359">
        <f t="shared" si="2"/>
        <v>31</v>
      </c>
      <c r="G140" s="541">
        <v>105</v>
      </c>
      <c r="H140" s="428"/>
      <c r="I140" s="428"/>
      <c r="J140" s="382"/>
      <c r="K140" s="382"/>
      <c r="L140" s="382"/>
      <c r="M140" s="382"/>
      <c r="N140" s="382"/>
      <c r="O140" s="382"/>
    </row>
    <row r="141" spans="1:15" ht="15">
      <c r="A141" s="300">
        <v>135</v>
      </c>
      <c r="B141" s="285" t="s">
        <v>184</v>
      </c>
      <c r="C141" s="286">
        <v>25</v>
      </c>
      <c r="D141" s="538">
        <v>47</v>
      </c>
      <c r="E141" s="538">
        <v>32</v>
      </c>
      <c r="F141" s="359">
        <f t="shared" si="2"/>
        <v>32</v>
      </c>
      <c r="G141" s="544">
        <v>122</v>
      </c>
      <c r="H141" s="428"/>
      <c r="I141" s="381"/>
      <c r="J141" s="382"/>
      <c r="K141" s="382"/>
      <c r="L141" s="382"/>
      <c r="M141" s="382"/>
      <c r="N141" s="382"/>
      <c r="O141" s="382"/>
    </row>
    <row r="142" spans="1:15" ht="15">
      <c r="A142" s="300">
        <v>136</v>
      </c>
      <c r="B142" s="285" t="s">
        <v>185</v>
      </c>
      <c r="C142" s="286">
        <v>38</v>
      </c>
      <c r="D142" s="288">
        <v>42</v>
      </c>
      <c r="E142" s="288">
        <v>28</v>
      </c>
      <c r="F142" s="359">
        <f t="shared" si="2"/>
        <v>28</v>
      </c>
      <c r="G142" s="541">
        <v>131</v>
      </c>
      <c r="H142" s="428"/>
      <c r="I142" s="381"/>
      <c r="J142" s="382"/>
      <c r="K142" s="382"/>
      <c r="L142" s="382"/>
      <c r="M142" s="382"/>
      <c r="N142" s="382"/>
      <c r="O142" s="382"/>
    </row>
    <row r="143" spans="1:15" ht="15">
      <c r="A143" s="300">
        <v>137</v>
      </c>
      <c r="B143" s="285" t="s">
        <v>186</v>
      </c>
      <c r="C143" s="286">
        <v>30</v>
      </c>
      <c r="D143" s="288">
        <v>46</v>
      </c>
      <c r="E143" s="288">
        <v>31</v>
      </c>
      <c r="F143" s="359">
        <f t="shared" si="2"/>
        <v>31</v>
      </c>
      <c r="G143" s="541">
        <v>182</v>
      </c>
      <c r="H143" s="428"/>
      <c r="I143" s="381"/>
      <c r="J143" s="382"/>
      <c r="K143" s="382"/>
      <c r="L143" s="382"/>
      <c r="M143" s="382"/>
      <c r="N143" s="382"/>
      <c r="O143" s="382"/>
    </row>
    <row r="144" spans="1:15" ht="15">
      <c r="A144" s="300">
        <v>138</v>
      </c>
      <c r="B144" s="285" t="s">
        <v>471</v>
      </c>
      <c r="C144" s="286"/>
      <c r="D144" s="288">
        <v>27</v>
      </c>
      <c r="E144" s="288">
        <v>18</v>
      </c>
      <c r="F144" s="359">
        <f t="shared" si="2"/>
        <v>18</v>
      </c>
      <c r="G144" s="541">
        <v>89</v>
      </c>
      <c r="H144" s="428"/>
      <c r="I144" s="381"/>
      <c r="J144" s="382"/>
      <c r="K144" s="382"/>
      <c r="L144" s="382"/>
      <c r="M144" s="382"/>
      <c r="N144" s="382"/>
      <c r="O144" s="382"/>
    </row>
    <row r="145" spans="1:15" ht="15">
      <c r="A145" s="300">
        <v>139</v>
      </c>
      <c r="B145" s="285" t="s">
        <v>187</v>
      </c>
      <c r="C145" s="286">
        <v>52</v>
      </c>
      <c r="D145" s="288">
        <v>75</v>
      </c>
      <c r="E145" s="288">
        <v>50</v>
      </c>
      <c r="F145" s="359">
        <f t="shared" si="2"/>
        <v>50</v>
      </c>
      <c r="G145" s="541">
        <v>139</v>
      </c>
      <c r="H145" s="428"/>
      <c r="I145" s="381"/>
      <c r="J145" s="382"/>
      <c r="K145" s="382"/>
      <c r="L145" s="382"/>
      <c r="M145" s="382"/>
      <c r="N145" s="382"/>
      <c r="O145" s="382"/>
    </row>
    <row r="146" spans="1:15" ht="15">
      <c r="A146" s="300">
        <v>140</v>
      </c>
      <c r="B146" s="285" t="s">
        <v>188</v>
      </c>
      <c r="C146" s="286">
        <v>53</v>
      </c>
      <c r="D146" s="288">
        <v>50</v>
      </c>
      <c r="E146" s="288">
        <v>33</v>
      </c>
      <c r="F146" s="359">
        <f t="shared" si="2"/>
        <v>33</v>
      </c>
      <c r="G146" s="541">
        <v>117</v>
      </c>
      <c r="H146" s="428"/>
      <c r="I146" s="381"/>
      <c r="J146" s="382"/>
      <c r="K146" s="382"/>
      <c r="L146" s="382"/>
      <c r="M146" s="382"/>
      <c r="N146" s="382"/>
      <c r="O146" s="382"/>
    </row>
    <row r="147" spans="1:15" ht="15">
      <c r="A147" s="300">
        <v>141</v>
      </c>
      <c r="B147" s="285" t="s">
        <v>189</v>
      </c>
      <c r="C147" s="286">
        <v>30</v>
      </c>
      <c r="D147" s="288">
        <v>64</v>
      </c>
      <c r="E147" s="288">
        <v>43</v>
      </c>
      <c r="F147" s="359">
        <f t="shared" si="2"/>
        <v>43</v>
      </c>
      <c r="G147" s="541">
        <v>141</v>
      </c>
      <c r="H147" s="428"/>
      <c r="I147" s="381"/>
      <c r="J147" s="382"/>
      <c r="K147" s="382"/>
      <c r="L147" s="382"/>
      <c r="M147" s="382"/>
      <c r="N147" s="382"/>
      <c r="O147" s="382"/>
    </row>
    <row r="148" spans="1:15" ht="15">
      <c r="A148" s="300">
        <v>142</v>
      </c>
      <c r="B148" s="285" t="s">
        <v>389</v>
      </c>
      <c r="C148" s="286">
        <v>40</v>
      </c>
      <c r="D148" s="288">
        <v>23</v>
      </c>
      <c r="E148" s="288">
        <v>16</v>
      </c>
      <c r="F148" s="359">
        <f t="shared" si="2"/>
        <v>16</v>
      </c>
      <c r="G148" s="541">
        <v>238</v>
      </c>
      <c r="H148" s="428"/>
      <c r="I148" s="381"/>
      <c r="J148" s="382"/>
      <c r="K148" s="382"/>
      <c r="L148" s="382"/>
      <c r="M148" s="382"/>
      <c r="N148" s="382"/>
      <c r="O148" s="382"/>
    </row>
    <row r="149" spans="1:15" ht="15">
      <c r="A149" s="300">
        <v>143</v>
      </c>
      <c r="B149" s="285" t="s">
        <v>390</v>
      </c>
      <c r="C149" s="286">
        <v>25</v>
      </c>
      <c r="D149" s="288">
        <v>34</v>
      </c>
      <c r="E149" s="288">
        <v>23</v>
      </c>
      <c r="F149" s="359">
        <f t="shared" si="2"/>
        <v>23</v>
      </c>
      <c r="G149" s="541">
        <v>122</v>
      </c>
      <c r="H149" s="428"/>
      <c r="I149" s="381"/>
      <c r="J149" s="382"/>
      <c r="K149" s="382"/>
      <c r="L149" s="382"/>
      <c r="M149" s="382"/>
      <c r="N149" s="382"/>
      <c r="O149" s="382"/>
    </row>
    <row r="150" spans="1:15" ht="15">
      <c r="A150" s="300">
        <v>144</v>
      </c>
      <c r="B150" s="285" t="s">
        <v>191</v>
      </c>
      <c r="C150" s="286">
        <v>22</v>
      </c>
      <c r="D150" s="288">
        <v>51</v>
      </c>
      <c r="E150" s="288">
        <v>34</v>
      </c>
      <c r="F150" s="359">
        <f t="shared" si="2"/>
        <v>34</v>
      </c>
      <c r="G150" s="541">
        <v>193</v>
      </c>
      <c r="H150" s="428"/>
      <c r="I150" s="381"/>
      <c r="J150" s="382"/>
      <c r="K150" s="382"/>
      <c r="L150" s="382"/>
      <c r="M150" s="382"/>
      <c r="N150" s="382"/>
      <c r="O150" s="382"/>
    </row>
    <row r="151" spans="1:15" ht="15">
      <c r="A151" s="300">
        <v>145</v>
      </c>
      <c r="B151" s="285" t="s">
        <v>192</v>
      </c>
      <c r="C151" s="286">
        <v>42</v>
      </c>
      <c r="D151" s="288">
        <v>41</v>
      </c>
      <c r="E151" s="288">
        <v>28</v>
      </c>
      <c r="F151" s="359">
        <f t="shared" si="2"/>
        <v>28</v>
      </c>
      <c r="G151" s="541">
        <v>82</v>
      </c>
      <c r="H151" s="428"/>
      <c r="I151" s="381"/>
      <c r="J151" s="382"/>
      <c r="K151" s="382"/>
      <c r="L151" s="382"/>
      <c r="M151" s="382"/>
      <c r="N151" s="382"/>
      <c r="O151" s="382"/>
    </row>
    <row r="152" spans="1:15" ht="15">
      <c r="A152" s="300">
        <v>146</v>
      </c>
      <c r="B152" s="285" t="s">
        <v>193</v>
      </c>
      <c r="C152" s="286">
        <v>28</v>
      </c>
      <c r="D152" s="288">
        <v>59</v>
      </c>
      <c r="E152" s="288">
        <v>40</v>
      </c>
      <c r="F152" s="359">
        <f t="shared" si="2"/>
        <v>40</v>
      </c>
      <c r="G152" s="541">
        <v>159</v>
      </c>
      <c r="H152" s="428"/>
      <c r="I152" s="381"/>
      <c r="J152" s="382"/>
      <c r="K152" s="382"/>
      <c r="L152" s="382"/>
      <c r="M152" s="382"/>
      <c r="N152" s="382"/>
      <c r="O152" s="382"/>
    </row>
    <row r="153" spans="1:15" ht="15">
      <c r="A153" s="300">
        <v>147</v>
      </c>
      <c r="B153" s="285" t="s">
        <v>194</v>
      </c>
      <c r="C153" s="286">
        <v>30</v>
      </c>
      <c r="D153" s="288">
        <v>39</v>
      </c>
      <c r="E153" s="288">
        <v>26</v>
      </c>
      <c r="F153" s="359">
        <f t="shared" si="2"/>
        <v>26</v>
      </c>
      <c r="G153" s="541">
        <v>124</v>
      </c>
      <c r="H153" s="428"/>
      <c r="I153" s="381"/>
      <c r="J153" s="382"/>
      <c r="K153" s="382"/>
      <c r="L153" s="382"/>
      <c r="M153" s="382"/>
      <c r="N153" s="382"/>
      <c r="O153" s="382"/>
    </row>
    <row r="154" spans="1:15" ht="15">
      <c r="A154" s="300">
        <v>148</v>
      </c>
      <c r="B154" s="285" t="s">
        <v>195</v>
      </c>
      <c r="C154" s="286">
        <v>30</v>
      </c>
      <c r="D154" s="288">
        <v>34</v>
      </c>
      <c r="E154" s="288">
        <v>23</v>
      </c>
      <c r="F154" s="359">
        <f t="shared" si="2"/>
        <v>23</v>
      </c>
      <c r="G154" s="541">
        <v>143</v>
      </c>
      <c r="H154" s="428"/>
      <c r="I154" s="381"/>
      <c r="J154" s="382"/>
      <c r="K154" s="382"/>
      <c r="L154" s="382"/>
      <c r="M154" s="382"/>
      <c r="N154" s="382"/>
      <c r="O154" s="382"/>
    </row>
    <row r="155" spans="1:15" ht="15">
      <c r="A155" s="300">
        <v>149</v>
      </c>
      <c r="B155" s="285" t="s">
        <v>196</v>
      </c>
      <c r="C155" s="286">
        <v>25</v>
      </c>
      <c r="D155" s="288">
        <v>41</v>
      </c>
      <c r="E155" s="288">
        <v>28</v>
      </c>
      <c r="F155" s="359">
        <f t="shared" si="2"/>
        <v>28</v>
      </c>
      <c r="G155" s="541">
        <v>140</v>
      </c>
      <c r="H155" s="428"/>
      <c r="I155" s="381"/>
      <c r="J155" s="382"/>
      <c r="K155" s="382"/>
      <c r="L155" s="382"/>
      <c r="M155" s="382"/>
      <c r="N155" s="382"/>
      <c r="O155" s="382"/>
    </row>
    <row r="156" spans="1:15" ht="15">
      <c r="A156" s="300">
        <v>150</v>
      </c>
      <c r="B156" s="285" t="s">
        <v>391</v>
      </c>
      <c r="C156" s="286">
        <v>25</v>
      </c>
      <c r="D156" s="288">
        <v>34</v>
      </c>
      <c r="E156" s="288">
        <v>23</v>
      </c>
      <c r="F156" s="359">
        <f t="shared" si="2"/>
        <v>23</v>
      </c>
      <c r="G156" s="541">
        <v>124</v>
      </c>
      <c r="H156" s="428"/>
      <c r="I156" s="381"/>
      <c r="J156" s="382"/>
      <c r="K156" s="382"/>
      <c r="L156" s="382"/>
      <c r="M156" s="382"/>
      <c r="N156" s="382"/>
      <c r="O156" s="382"/>
    </row>
    <row r="157" spans="1:15" ht="15">
      <c r="A157" s="300">
        <v>151</v>
      </c>
      <c r="B157" s="285" t="s">
        <v>392</v>
      </c>
      <c r="C157" s="286">
        <v>23</v>
      </c>
      <c r="D157" s="288">
        <v>40</v>
      </c>
      <c r="E157" s="288">
        <v>27</v>
      </c>
      <c r="F157" s="359">
        <f t="shared" si="2"/>
        <v>27</v>
      </c>
      <c r="G157" s="541">
        <v>143</v>
      </c>
      <c r="H157" s="428"/>
      <c r="I157" s="381"/>
      <c r="J157" s="382"/>
      <c r="K157" s="382"/>
      <c r="L157" s="382"/>
      <c r="M157" s="382"/>
      <c r="N157" s="382"/>
      <c r="O157" s="382"/>
    </row>
    <row r="158" spans="1:15" ht="15">
      <c r="A158" s="300">
        <v>152</v>
      </c>
      <c r="B158" s="285" t="s">
        <v>393</v>
      </c>
      <c r="C158" s="286">
        <v>25</v>
      </c>
      <c r="D158" s="288">
        <v>34</v>
      </c>
      <c r="E158" s="288">
        <v>23</v>
      </c>
      <c r="F158" s="359">
        <f t="shared" si="2"/>
        <v>23</v>
      </c>
      <c r="G158" s="541">
        <v>124</v>
      </c>
      <c r="H158" s="428"/>
      <c r="I158" s="381"/>
      <c r="J158" s="382"/>
      <c r="K158" s="382"/>
      <c r="L158" s="382"/>
      <c r="M158" s="382"/>
      <c r="N158" s="382"/>
      <c r="O158" s="382"/>
    </row>
    <row r="159" spans="1:15" ht="15">
      <c r="A159" s="300">
        <v>153</v>
      </c>
      <c r="B159" s="285" t="s">
        <v>198</v>
      </c>
      <c r="C159" s="286">
        <v>22</v>
      </c>
      <c r="D159" s="288">
        <v>32</v>
      </c>
      <c r="E159" s="288">
        <v>21</v>
      </c>
      <c r="F159" s="359">
        <f t="shared" si="2"/>
        <v>21</v>
      </c>
      <c r="G159" s="541">
        <v>111</v>
      </c>
      <c r="H159" s="428"/>
      <c r="I159" s="381"/>
      <c r="J159" s="382"/>
      <c r="K159" s="382"/>
      <c r="L159" s="382"/>
      <c r="M159" s="382"/>
      <c r="N159" s="382"/>
      <c r="O159" s="382"/>
    </row>
    <row r="160" spans="1:15" ht="15">
      <c r="A160" s="300">
        <v>154</v>
      </c>
      <c r="B160" s="285" t="s">
        <v>199</v>
      </c>
      <c r="C160" s="286">
        <v>30</v>
      </c>
      <c r="D160" s="288">
        <v>44</v>
      </c>
      <c r="E160" s="288">
        <v>29</v>
      </c>
      <c r="F160" s="359">
        <f t="shared" si="2"/>
        <v>29</v>
      </c>
      <c r="G160" s="541">
        <v>117</v>
      </c>
      <c r="H160" s="428"/>
      <c r="I160" s="381"/>
      <c r="J160" s="382"/>
      <c r="K160" s="382"/>
      <c r="L160" s="382"/>
      <c r="M160" s="382"/>
      <c r="N160" s="382"/>
      <c r="O160" s="382"/>
    </row>
    <row r="161" spans="1:15" ht="15">
      <c r="A161" s="300">
        <v>155</v>
      </c>
      <c r="B161" s="285" t="s">
        <v>249</v>
      </c>
      <c r="C161" s="286">
        <v>21</v>
      </c>
      <c r="D161" s="288">
        <v>32</v>
      </c>
      <c r="E161" s="288">
        <v>21</v>
      </c>
      <c r="F161" s="359">
        <f t="shared" si="2"/>
        <v>21</v>
      </c>
      <c r="G161" s="541">
        <v>92</v>
      </c>
      <c r="H161" s="428"/>
      <c r="I161" s="381"/>
      <c r="J161" s="382"/>
      <c r="K161" s="382"/>
      <c r="L161" s="382"/>
      <c r="M161" s="382"/>
      <c r="N161" s="382"/>
      <c r="O161" s="382"/>
    </row>
    <row r="162" spans="1:15" ht="15">
      <c r="A162" s="300">
        <v>156</v>
      </c>
      <c r="B162" s="285" t="s">
        <v>250</v>
      </c>
      <c r="C162" s="286">
        <v>22</v>
      </c>
      <c r="D162" s="288">
        <v>27</v>
      </c>
      <c r="E162" s="288">
        <v>18</v>
      </c>
      <c r="F162" s="359">
        <f t="shared" si="2"/>
        <v>18</v>
      </c>
      <c r="G162" s="541">
        <v>89</v>
      </c>
      <c r="H162" s="428"/>
      <c r="I162" s="381"/>
      <c r="J162" s="382"/>
      <c r="K162" s="382"/>
      <c r="L162" s="382"/>
      <c r="M162" s="382"/>
      <c r="N162" s="382"/>
      <c r="O162" s="382"/>
    </row>
    <row r="163" spans="1:15" s="273" customFormat="1" ht="15">
      <c r="A163" s="300">
        <v>157</v>
      </c>
      <c r="B163" s="285" t="s">
        <v>411</v>
      </c>
      <c r="C163" s="286">
        <v>17</v>
      </c>
      <c r="D163" s="288">
        <v>30</v>
      </c>
      <c r="E163" s="288">
        <v>20</v>
      </c>
      <c r="F163" s="359">
        <f t="shared" si="2"/>
        <v>20</v>
      </c>
      <c r="G163" s="541">
        <v>235</v>
      </c>
      <c r="H163" s="428"/>
      <c r="I163" s="381"/>
      <c r="J163" s="435"/>
      <c r="K163" s="435"/>
      <c r="L163" s="435"/>
      <c r="M163" s="435"/>
      <c r="N163" s="382"/>
      <c r="O163" s="382"/>
    </row>
    <row r="164" spans="1:15" ht="15">
      <c r="A164" s="300">
        <v>158</v>
      </c>
      <c r="B164" s="285" t="s">
        <v>412</v>
      </c>
      <c r="C164" s="286">
        <v>30</v>
      </c>
      <c r="D164" s="288">
        <v>28</v>
      </c>
      <c r="E164" s="288">
        <v>19</v>
      </c>
      <c r="F164" s="359">
        <f t="shared" si="2"/>
        <v>19</v>
      </c>
      <c r="G164" s="541">
        <v>133</v>
      </c>
      <c r="H164" s="428"/>
      <c r="I164" s="381"/>
      <c r="J164" s="382"/>
      <c r="K164" s="382"/>
      <c r="L164" s="382"/>
      <c r="M164" s="382"/>
      <c r="N164" s="382"/>
      <c r="O164" s="382"/>
    </row>
    <row r="165" spans="1:15" ht="15">
      <c r="A165" s="300">
        <v>159</v>
      </c>
      <c r="B165" s="285" t="s">
        <v>413</v>
      </c>
      <c r="C165" s="286">
        <v>24</v>
      </c>
      <c r="D165" s="288">
        <v>28</v>
      </c>
      <c r="E165" s="288">
        <v>19</v>
      </c>
      <c r="F165" s="359">
        <f t="shared" si="2"/>
        <v>19</v>
      </c>
      <c r="G165" s="541">
        <v>133</v>
      </c>
      <c r="H165" s="428"/>
      <c r="I165" s="428"/>
      <c r="J165" s="428"/>
      <c r="K165" s="428"/>
      <c r="L165" s="382"/>
      <c r="M165" s="382"/>
      <c r="N165" s="382"/>
      <c r="O165" s="382"/>
    </row>
    <row r="166" spans="1:15" ht="15">
      <c r="A166" s="300">
        <v>160</v>
      </c>
      <c r="B166" s="285" t="s">
        <v>201</v>
      </c>
      <c r="C166" s="286">
        <v>35</v>
      </c>
      <c r="D166" s="288">
        <v>38</v>
      </c>
      <c r="E166" s="288">
        <v>25</v>
      </c>
      <c r="F166" s="359">
        <f t="shared" si="2"/>
        <v>25</v>
      </c>
      <c r="G166" s="541">
        <v>105</v>
      </c>
      <c r="H166" s="428"/>
      <c r="I166" s="428"/>
      <c r="J166" s="428"/>
      <c r="K166" s="428"/>
      <c r="L166" s="382"/>
      <c r="M166" s="382"/>
      <c r="N166" s="382"/>
      <c r="O166" s="382"/>
    </row>
    <row r="167" spans="1:15" ht="15">
      <c r="A167" s="300">
        <v>161</v>
      </c>
      <c r="B167" s="285" t="s">
        <v>202</v>
      </c>
      <c r="C167" s="286">
        <v>34</v>
      </c>
      <c r="D167" s="288">
        <v>39</v>
      </c>
      <c r="E167" s="288">
        <v>26</v>
      </c>
      <c r="F167" s="359">
        <f t="shared" si="2"/>
        <v>26</v>
      </c>
      <c r="G167" s="541">
        <v>105</v>
      </c>
      <c r="H167" s="428"/>
      <c r="I167" s="381"/>
      <c r="J167" s="382"/>
      <c r="K167" s="382"/>
      <c r="L167" s="382"/>
      <c r="M167" s="382"/>
      <c r="N167" s="382"/>
      <c r="O167" s="382"/>
    </row>
    <row r="168" spans="1:15" ht="15">
      <c r="A168" s="300">
        <v>162</v>
      </c>
      <c r="B168" s="285" t="s">
        <v>204</v>
      </c>
      <c r="C168" s="286">
        <v>40</v>
      </c>
      <c r="D168" s="288">
        <v>34</v>
      </c>
      <c r="E168" s="288">
        <v>23</v>
      </c>
      <c r="F168" s="359">
        <f t="shared" si="2"/>
        <v>23</v>
      </c>
      <c r="G168" s="541">
        <v>79</v>
      </c>
      <c r="H168" s="428"/>
      <c r="I168" s="381"/>
      <c r="J168" s="382"/>
      <c r="K168" s="382"/>
      <c r="L168" s="382"/>
      <c r="M168" s="382"/>
      <c r="N168" s="382"/>
      <c r="O168" s="382"/>
    </row>
    <row r="169" spans="1:15" ht="15">
      <c r="A169" s="300">
        <v>163</v>
      </c>
      <c r="B169" s="285" t="s">
        <v>203</v>
      </c>
      <c r="C169" s="286">
        <v>40</v>
      </c>
      <c r="D169" s="288">
        <v>36</v>
      </c>
      <c r="E169" s="288">
        <v>24</v>
      </c>
      <c r="F169" s="359">
        <f t="shared" si="2"/>
        <v>24</v>
      </c>
      <c r="G169" s="541">
        <v>147</v>
      </c>
      <c r="H169" s="428"/>
      <c r="I169" s="381"/>
      <c r="J169" s="382"/>
      <c r="K169" s="382"/>
      <c r="L169" s="382"/>
      <c r="M169" s="382"/>
      <c r="N169" s="382"/>
      <c r="O169" s="382"/>
    </row>
    <row r="170" spans="1:15" ht="15">
      <c r="A170" s="300">
        <v>164</v>
      </c>
      <c r="B170" s="285" t="s">
        <v>394</v>
      </c>
      <c r="C170" s="286">
        <v>39</v>
      </c>
      <c r="D170" s="288">
        <v>57</v>
      </c>
      <c r="E170" s="288">
        <v>38</v>
      </c>
      <c r="F170" s="359">
        <f t="shared" si="2"/>
        <v>38</v>
      </c>
      <c r="G170" s="541">
        <v>181</v>
      </c>
      <c r="H170" s="428"/>
      <c r="I170" s="428"/>
      <c r="J170" s="382"/>
      <c r="K170" s="382"/>
      <c r="L170" s="382"/>
      <c r="M170" s="382"/>
      <c r="N170" s="382"/>
      <c r="O170" s="382"/>
    </row>
    <row r="171" spans="1:15" ht="15">
      <c r="A171" s="300">
        <v>165</v>
      </c>
      <c r="B171" s="285" t="s">
        <v>395</v>
      </c>
      <c r="C171" s="286">
        <v>60</v>
      </c>
      <c r="D171" s="538">
        <v>56</v>
      </c>
      <c r="E171" s="538">
        <v>37</v>
      </c>
      <c r="F171" s="359">
        <f t="shared" si="2"/>
        <v>37</v>
      </c>
      <c r="G171" s="544">
        <v>186</v>
      </c>
      <c r="H171" s="523"/>
      <c r="I171" s="381"/>
      <c r="J171" s="382"/>
      <c r="K171" s="382"/>
      <c r="L171" s="382"/>
      <c r="M171" s="382"/>
      <c r="N171" s="382"/>
      <c r="O171" s="382"/>
    </row>
    <row r="172" spans="1:15" ht="15">
      <c r="A172" s="300">
        <v>166</v>
      </c>
      <c r="B172" s="285" t="s">
        <v>396</v>
      </c>
      <c r="C172" s="286">
        <v>51</v>
      </c>
      <c r="D172" s="288">
        <v>56</v>
      </c>
      <c r="E172" s="288">
        <v>37</v>
      </c>
      <c r="F172" s="359">
        <f t="shared" si="2"/>
        <v>37</v>
      </c>
      <c r="G172" s="541">
        <v>181</v>
      </c>
      <c r="H172" s="428"/>
      <c r="I172" s="381"/>
      <c r="J172" s="382"/>
      <c r="K172" s="382"/>
      <c r="L172" s="382"/>
      <c r="M172" s="382"/>
      <c r="N172" s="382"/>
      <c r="O172" s="382"/>
    </row>
    <row r="173" spans="1:15" ht="15">
      <c r="A173" s="300">
        <v>167</v>
      </c>
      <c r="B173" s="285" t="s">
        <v>206</v>
      </c>
      <c r="C173" s="286">
        <v>40</v>
      </c>
      <c r="D173" s="288">
        <v>66</v>
      </c>
      <c r="E173" s="288">
        <v>44</v>
      </c>
      <c r="F173" s="359">
        <f t="shared" si="2"/>
        <v>44</v>
      </c>
      <c r="G173" s="541">
        <v>140</v>
      </c>
      <c r="H173" s="428"/>
      <c r="I173" s="381"/>
      <c r="J173" s="382"/>
      <c r="K173" s="382"/>
      <c r="L173" s="382"/>
      <c r="M173" s="382"/>
      <c r="N173" s="382"/>
      <c r="O173" s="382"/>
    </row>
    <row r="174" spans="1:15" ht="15">
      <c r="A174" s="300">
        <v>168</v>
      </c>
      <c r="B174" s="285" t="s">
        <v>397</v>
      </c>
      <c r="C174" s="286">
        <v>39</v>
      </c>
      <c r="D174" s="288">
        <v>66</v>
      </c>
      <c r="E174" s="288">
        <v>44</v>
      </c>
      <c r="F174" s="359">
        <f t="shared" si="2"/>
        <v>44</v>
      </c>
      <c r="G174" s="541">
        <v>186</v>
      </c>
      <c r="H174" s="428"/>
      <c r="I174" s="381"/>
      <c r="J174" s="382"/>
      <c r="K174" s="382"/>
      <c r="L174" s="382"/>
      <c r="M174" s="382"/>
      <c r="N174" s="382"/>
      <c r="O174" s="382"/>
    </row>
    <row r="175" spans="1:15" ht="15">
      <c r="A175" s="300">
        <v>169</v>
      </c>
      <c r="B175" s="285" t="s">
        <v>398</v>
      </c>
      <c r="C175" s="286">
        <v>25</v>
      </c>
      <c r="D175" s="288">
        <v>64</v>
      </c>
      <c r="E175" s="288">
        <v>43</v>
      </c>
      <c r="F175" s="359">
        <f t="shared" si="2"/>
        <v>43</v>
      </c>
      <c r="G175" s="541">
        <v>180</v>
      </c>
      <c r="H175" s="428"/>
      <c r="I175" s="381"/>
      <c r="J175" s="382"/>
      <c r="K175" s="382"/>
      <c r="L175" s="382"/>
      <c r="M175" s="382"/>
      <c r="N175" s="382"/>
      <c r="O175" s="382"/>
    </row>
    <row r="176" spans="1:15" ht="15">
      <c r="A176" s="300">
        <v>170</v>
      </c>
      <c r="B176" s="285" t="s">
        <v>208</v>
      </c>
      <c r="C176" s="286">
        <v>32</v>
      </c>
      <c r="D176" s="288">
        <v>42</v>
      </c>
      <c r="E176" s="288">
        <v>28</v>
      </c>
      <c r="F176" s="359">
        <f t="shared" si="2"/>
        <v>28</v>
      </c>
      <c r="G176" s="541">
        <v>190</v>
      </c>
      <c r="H176" s="428"/>
      <c r="I176" s="381"/>
      <c r="J176" s="382"/>
      <c r="K176" s="382"/>
      <c r="L176" s="382"/>
      <c r="M176" s="382"/>
      <c r="N176" s="382"/>
      <c r="O176" s="382"/>
    </row>
    <row r="177" spans="1:15" ht="15">
      <c r="A177" s="300">
        <v>171</v>
      </c>
      <c r="B177" s="285" t="s">
        <v>209</v>
      </c>
      <c r="C177" s="286">
        <v>37</v>
      </c>
      <c r="D177" s="288">
        <v>27</v>
      </c>
      <c r="E177" s="288">
        <v>18</v>
      </c>
      <c r="F177" s="359">
        <f t="shared" si="2"/>
        <v>18</v>
      </c>
      <c r="G177" s="541">
        <v>97</v>
      </c>
      <c r="H177" s="428"/>
      <c r="I177" s="381"/>
      <c r="J177" s="382"/>
      <c r="K177" s="382"/>
      <c r="L177" s="382"/>
      <c r="M177" s="382"/>
      <c r="N177" s="382"/>
      <c r="O177" s="382"/>
    </row>
    <row r="178" spans="1:15" ht="15">
      <c r="A178" s="300">
        <v>172</v>
      </c>
      <c r="B178" s="285" t="s">
        <v>210</v>
      </c>
      <c r="C178" s="286">
        <v>44</v>
      </c>
      <c r="D178" s="288">
        <v>57</v>
      </c>
      <c r="E178" s="288">
        <v>38</v>
      </c>
      <c r="F178" s="359">
        <f t="shared" si="2"/>
        <v>38</v>
      </c>
      <c r="G178" s="541">
        <v>145</v>
      </c>
      <c r="H178" s="428"/>
      <c r="I178" s="381"/>
      <c r="J178" s="382"/>
      <c r="K178" s="382"/>
      <c r="L178" s="382"/>
      <c r="M178" s="382"/>
      <c r="N178" s="382"/>
      <c r="O178" s="382"/>
    </row>
    <row r="179" spans="1:15" ht="15">
      <c r="A179" s="300">
        <v>173</v>
      </c>
      <c r="B179" s="285" t="s">
        <v>211</v>
      </c>
      <c r="C179" s="286">
        <v>20</v>
      </c>
      <c r="D179" s="288">
        <v>63</v>
      </c>
      <c r="E179" s="288">
        <v>42</v>
      </c>
      <c r="F179" s="359">
        <f t="shared" si="2"/>
        <v>42</v>
      </c>
      <c r="G179" s="541">
        <v>198</v>
      </c>
      <c r="H179" s="428"/>
      <c r="I179" s="381"/>
      <c r="J179" s="382"/>
      <c r="K179" s="382"/>
      <c r="L179" s="382"/>
      <c r="M179" s="382"/>
      <c r="N179" s="382"/>
      <c r="O179" s="382"/>
    </row>
    <row r="180" spans="1:15" ht="15">
      <c r="A180" s="300">
        <v>174</v>
      </c>
      <c r="B180" s="285" t="s">
        <v>212</v>
      </c>
      <c r="C180" s="286">
        <v>25</v>
      </c>
      <c r="D180" s="288">
        <v>71</v>
      </c>
      <c r="E180" s="288">
        <v>48</v>
      </c>
      <c r="F180" s="359">
        <f t="shared" si="2"/>
        <v>48</v>
      </c>
      <c r="G180" s="541">
        <v>277</v>
      </c>
      <c r="H180" s="428"/>
      <c r="I180" s="381"/>
      <c r="J180" s="382"/>
      <c r="K180" s="382"/>
      <c r="L180" s="382"/>
      <c r="M180" s="382"/>
      <c r="N180" s="382"/>
      <c r="O180" s="382"/>
    </row>
    <row r="181" spans="1:15" ht="15">
      <c r="A181" s="300">
        <v>175</v>
      </c>
      <c r="B181" s="285" t="s">
        <v>213</v>
      </c>
      <c r="C181" s="286">
        <v>26</v>
      </c>
      <c r="D181" s="288">
        <v>33</v>
      </c>
      <c r="E181" s="288">
        <v>22</v>
      </c>
      <c r="F181" s="359">
        <f t="shared" si="2"/>
        <v>22</v>
      </c>
      <c r="G181" s="541">
        <v>121</v>
      </c>
      <c r="H181" s="428"/>
      <c r="I181" s="381"/>
      <c r="J181" s="382"/>
      <c r="K181" s="382"/>
      <c r="L181" s="382"/>
      <c r="M181" s="382"/>
      <c r="N181" s="382"/>
      <c r="O181" s="382"/>
    </row>
    <row r="182" spans="1:15" ht="15">
      <c r="A182" s="300">
        <v>176</v>
      </c>
      <c r="B182" s="285" t="s">
        <v>214</v>
      </c>
      <c r="C182" s="286">
        <v>26</v>
      </c>
      <c r="D182" s="288">
        <v>38</v>
      </c>
      <c r="E182" s="288">
        <v>25</v>
      </c>
      <c r="F182" s="359">
        <f t="shared" si="2"/>
        <v>25</v>
      </c>
      <c r="G182" s="541">
        <v>126</v>
      </c>
      <c r="H182" s="428"/>
      <c r="I182" s="381"/>
      <c r="J182" s="382"/>
      <c r="K182" s="382"/>
      <c r="L182" s="382"/>
      <c r="M182" s="382"/>
      <c r="N182" s="382"/>
      <c r="O182" s="382"/>
    </row>
    <row r="183" spans="1:15" ht="15">
      <c r="A183" s="300">
        <v>177</v>
      </c>
      <c r="B183" s="285" t="s">
        <v>399</v>
      </c>
      <c r="C183" s="286">
        <v>34</v>
      </c>
      <c r="D183" s="288">
        <v>34</v>
      </c>
      <c r="E183" s="288">
        <v>23</v>
      </c>
      <c r="F183" s="359">
        <f t="shared" si="2"/>
        <v>23</v>
      </c>
      <c r="G183" s="541">
        <v>144</v>
      </c>
      <c r="H183" s="428"/>
      <c r="I183" s="381"/>
      <c r="J183" s="382"/>
      <c r="K183" s="382"/>
      <c r="L183" s="382"/>
      <c r="M183" s="382"/>
      <c r="N183" s="382"/>
      <c r="O183" s="382"/>
    </row>
    <row r="184" spans="1:15" ht="15">
      <c r="A184" s="300">
        <v>178</v>
      </c>
      <c r="B184" s="285" t="s">
        <v>400</v>
      </c>
      <c r="C184" s="286">
        <v>26</v>
      </c>
      <c r="D184" s="288">
        <v>36</v>
      </c>
      <c r="E184" s="288">
        <v>24</v>
      </c>
      <c r="F184" s="359">
        <f t="shared" si="2"/>
        <v>24</v>
      </c>
      <c r="G184" s="541">
        <v>103</v>
      </c>
      <c r="H184" s="428"/>
      <c r="I184" s="381"/>
      <c r="J184" s="382"/>
      <c r="K184" s="382"/>
      <c r="L184" s="382"/>
      <c r="M184" s="382"/>
      <c r="N184" s="382"/>
      <c r="O184" s="382"/>
    </row>
    <row r="185" spans="1:15" ht="15">
      <c r="A185" s="300">
        <v>179</v>
      </c>
      <c r="B185" s="285" t="s">
        <v>401</v>
      </c>
      <c r="C185" s="286">
        <v>24</v>
      </c>
      <c r="D185" s="288">
        <v>42</v>
      </c>
      <c r="E185" s="288">
        <v>28</v>
      </c>
      <c r="F185" s="359">
        <f t="shared" si="2"/>
        <v>28</v>
      </c>
      <c r="G185" s="541">
        <v>131</v>
      </c>
      <c r="H185" s="428"/>
      <c r="I185" s="381"/>
      <c r="J185" s="382"/>
      <c r="K185" s="382"/>
      <c r="L185" s="382"/>
      <c r="M185" s="382"/>
      <c r="N185" s="382"/>
      <c r="O185" s="382"/>
    </row>
    <row r="186" spans="1:15" ht="15">
      <c r="A186" s="300">
        <v>180</v>
      </c>
      <c r="B186" s="285" t="s">
        <v>402</v>
      </c>
      <c r="C186" s="286">
        <v>33</v>
      </c>
      <c r="D186" s="288">
        <v>44</v>
      </c>
      <c r="E186" s="288">
        <v>29</v>
      </c>
      <c r="F186" s="359">
        <f t="shared" si="2"/>
        <v>29</v>
      </c>
      <c r="G186" s="541">
        <v>142</v>
      </c>
      <c r="H186" s="428"/>
      <c r="I186" s="381"/>
      <c r="J186" s="382"/>
      <c r="K186" s="382"/>
      <c r="L186" s="382"/>
      <c r="M186" s="382"/>
      <c r="N186" s="382"/>
      <c r="O186" s="382"/>
    </row>
    <row r="187" spans="1:15" ht="15">
      <c r="A187" s="300">
        <v>181</v>
      </c>
      <c r="B187" s="285" t="s">
        <v>403</v>
      </c>
      <c r="C187" s="286">
        <v>37</v>
      </c>
      <c r="D187" s="288">
        <v>34</v>
      </c>
      <c r="E187" s="288">
        <v>23</v>
      </c>
      <c r="F187" s="359">
        <f t="shared" si="2"/>
        <v>23</v>
      </c>
      <c r="G187" s="544">
        <v>103</v>
      </c>
      <c r="H187" s="428"/>
      <c r="I187" s="381"/>
      <c r="J187" s="382"/>
      <c r="K187" s="382"/>
      <c r="L187" s="382"/>
      <c r="M187" s="382"/>
      <c r="N187" s="382"/>
      <c r="O187" s="382"/>
    </row>
    <row r="188" spans="1:15" ht="15">
      <c r="A188" s="300">
        <v>182</v>
      </c>
      <c r="B188" s="285" t="s">
        <v>216</v>
      </c>
      <c r="C188" s="286">
        <v>45</v>
      </c>
      <c r="D188" s="288">
        <v>36</v>
      </c>
      <c r="E188" s="288">
        <v>24</v>
      </c>
      <c r="F188" s="359">
        <f t="shared" si="2"/>
        <v>24</v>
      </c>
      <c r="G188" s="541">
        <v>112</v>
      </c>
      <c r="H188" s="428"/>
      <c r="I188" s="381"/>
      <c r="J188" s="382"/>
      <c r="K188" s="382"/>
      <c r="L188" s="382"/>
      <c r="M188" s="382"/>
      <c r="N188" s="382"/>
      <c r="O188" s="382"/>
    </row>
    <row r="189" spans="1:15" ht="15">
      <c r="A189" s="300">
        <v>183</v>
      </c>
      <c r="B189" s="426" t="s">
        <v>217</v>
      </c>
      <c r="C189" s="427"/>
      <c r="D189" s="536">
        <v>33</v>
      </c>
      <c r="E189" s="536">
        <v>22</v>
      </c>
      <c r="F189" s="359">
        <f t="shared" si="2"/>
        <v>22</v>
      </c>
      <c r="G189" s="542">
        <v>195</v>
      </c>
      <c r="H189" s="428"/>
      <c r="I189" s="381"/>
      <c r="J189" s="382"/>
      <c r="K189" s="382"/>
      <c r="L189" s="382"/>
      <c r="M189" s="382"/>
      <c r="N189" s="382"/>
      <c r="O189" s="382"/>
    </row>
    <row r="190" spans="1:15" ht="15">
      <c r="A190" s="300">
        <v>184</v>
      </c>
      <c r="B190" s="426" t="s">
        <v>404</v>
      </c>
      <c r="C190" s="427">
        <v>30</v>
      </c>
      <c r="D190" s="536">
        <v>33</v>
      </c>
      <c r="E190" s="536">
        <v>22</v>
      </c>
      <c r="F190" s="359">
        <f t="shared" si="2"/>
        <v>22</v>
      </c>
      <c r="G190" s="542">
        <v>130</v>
      </c>
      <c r="H190" s="428"/>
      <c r="I190" s="381"/>
      <c r="J190" s="382"/>
      <c r="K190" s="382"/>
      <c r="L190" s="382"/>
      <c r="M190" s="382"/>
      <c r="N190" s="382"/>
      <c r="O190" s="382"/>
    </row>
    <row r="191" spans="1:15" s="272" customFormat="1" ht="15">
      <c r="A191" s="300">
        <v>185</v>
      </c>
      <c r="B191" s="426" t="s">
        <v>405</v>
      </c>
      <c r="C191" s="427">
        <v>44</v>
      </c>
      <c r="D191" s="536">
        <v>36</v>
      </c>
      <c r="E191" s="536">
        <v>24</v>
      </c>
      <c r="F191" s="359">
        <f t="shared" si="2"/>
        <v>24</v>
      </c>
      <c r="G191" s="542">
        <v>129</v>
      </c>
      <c r="H191" s="428"/>
      <c r="I191" s="381"/>
      <c r="J191" s="434"/>
      <c r="K191" s="434"/>
      <c r="L191" s="434"/>
      <c r="M191" s="434"/>
      <c r="N191" s="434"/>
      <c r="O191" s="434"/>
    </row>
    <row r="192" spans="1:15" ht="15">
      <c r="A192" s="300">
        <v>186</v>
      </c>
      <c r="B192" s="426" t="s">
        <v>406</v>
      </c>
      <c r="C192" s="427">
        <v>25</v>
      </c>
      <c r="D192" s="536">
        <v>29</v>
      </c>
      <c r="E192" s="536">
        <v>20</v>
      </c>
      <c r="F192" s="359">
        <f t="shared" si="2"/>
        <v>20</v>
      </c>
      <c r="G192" s="542">
        <v>109</v>
      </c>
      <c r="H192" s="428"/>
      <c r="I192" s="381"/>
      <c r="J192" s="382"/>
      <c r="K192" s="382"/>
      <c r="L192" s="382"/>
      <c r="M192" s="382"/>
      <c r="N192" s="382"/>
      <c r="O192" s="382"/>
    </row>
    <row r="193" spans="1:15" ht="15">
      <c r="A193" s="300">
        <v>187</v>
      </c>
      <c r="B193" s="285" t="s">
        <v>219</v>
      </c>
      <c r="C193" s="286">
        <v>31</v>
      </c>
      <c r="D193" s="288">
        <v>51</v>
      </c>
      <c r="E193" s="288">
        <v>34</v>
      </c>
      <c r="F193" s="359">
        <f t="shared" si="2"/>
        <v>34</v>
      </c>
      <c r="G193" s="541">
        <v>159</v>
      </c>
      <c r="H193" s="428"/>
      <c r="I193" s="381"/>
      <c r="J193" s="382"/>
      <c r="K193" s="382"/>
      <c r="L193" s="382"/>
      <c r="M193" s="382"/>
      <c r="N193" s="382"/>
      <c r="O193" s="382"/>
    </row>
    <row r="194" spans="1:15" ht="15">
      <c r="A194" s="300">
        <v>188</v>
      </c>
      <c r="B194" s="285" t="s">
        <v>220</v>
      </c>
      <c r="C194" s="286">
        <v>32</v>
      </c>
      <c r="D194" s="288">
        <v>38</v>
      </c>
      <c r="E194" s="288">
        <v>25</v>
      </c>
      <c r="F194" s="359">
        <f t="shared" si="2"/>
        <v>25</v>
      </c>
      <c r="G194" s="541">
        <v>140</v>
      </c>
      <c r="H194" s="428"/>
      <c r="I194" s="381"/>
      <c r="J194" s="382"/>
      <c r="K194" s="382"/>
      <c r="L194" s="382"/>
      <c r="M194" s="382"/>
      <c r="N194" s="382"/>
      <c r="O194" s="382"/>
    </row>
    <row r="195" spans="1:15" ht="15">
      <c r="A195" s="300">
        <v>189</v>
      </c>
      <c r="B195" s="285" t="s">
        <v>221</v>
      </c>
      <c r="C195" s="286">
        <v>33</v>
      </c>
      <c r="D195" s="288">
        <v>27</v>
      </c>
      <c r="E195" s="288">
        <v>18</v>
      </c>
      <c r="F195" s="359">
        <f t="shared" si="2"/>
        <v>18</v>
      </c>
      <c r="G195" s="541">
        <v>85</v>
      </c>
      <c r="H195" s="428"/>
      <c r="I195" s="428"/>
      <c r="J195" s="428"/>
      <c r="K195" s="428"/>
      <c r="L195" s="382"/>
      <c r="M195" s="382"/>
      <c r="N195" s="382"/>
      <c r="O195" s="382"/>
    </row>
    <row r="196" spans="1:15" ht="15">
      <c r="A196" s="300">
        <v>190</v>
      </c>
      <c r="B196" s="285" t="s">
        <v>222</v>
      </c>
      <c r="C196" s="286">
        <v>26</v>
      </c>
      <c r="D196" s="288">
        <v>51</v>
      </c>
      <c r="E196" s="288">
        <v>34</v>
      </c>
      <c r="F196" s="359">
        <f t="shared" si="2"/>
        <v>34</v>
      </c>
      <c r="G196" s="541">
        <v>174</v>
      </c>
      <c r="H196" s="428"/>
      <c r="I196" s="428"/>
      <c r="J196" s="428"/>
      <c r="K196" s="428"/>
      <c r="L196" s="382"/>
      <c r="M196" s="382"/>
      <c r="N196" s="382"/>
      <c r="O196" s="382"/>
    </row>
    <row r="197" spans="1:15" ht="15">
      <c r="A197" s="300">
        <v>191</v>
      </c>
      <c r="B197" s="285" t="s">
        <v>223</v>
      </c>
      <c r="C197" s="286">
        <v>29</v>
      </c>
      <c r="D197" s="288">
        <v>44</v>
      </c>
      <c r="E197" s="288">
        <v>29</v>
      </c>
      <c r="F197" s="359">
        <f t="shared" si="2"/>
        <v>29</v>
      </c>
      <c r="G197" s="541">
        <v>97</v>
      </c>
      <c r="H197" s="428"/>
      <c r="I197" s="381"/>
      <c r="J197" s="382"/>
      <c r="K197" s="382"/>
      <c r="L197" s="382"/>
      <c r="M197" s="382"/>
      <c r="N197" s="382"/>
      <c r="O197" s="382"/>
    </row>
    <row r="198" spans="1:15" ht="15">
      <c r="A198" s="300">
        <v>192</v>
      </c>
      <c r="B198" s="285" t="s">
        <v>224</v>
      </c>
      <c r="C198" s="286">
        <v>26</v>
      </c>
      <c r="D198" s="288">
        <v>36</v>
      </c>
      <c r="E198" s="288">
        <v>24</v>
      </c>
      <c r="F198" s="359">
        <f t="shared" ref="F198:F232" si="3">E198</f>
        <v>24</v>
      </c>
      <c r="G198" s="541">
        <v>114</v>
      </c>
      <c r="H198" s="428"/>
      <c r="I198" s="381"/>
      <c r="J198" s="382"/>
      <c r="K198" s="382"/>
      <c r="L198" s="382"/>
      <c r="M198" s="382"/>
      <c r="N198" s="382"/>
      <c r="O198" s="382"/>
    </row>
    <row r="199" spans="1:15" ht="15">
      <c r="A199" s="300">
        <v>193</v>
      </c>
      <c r="B199" s="285" t="s">
        <v>225</v>
      </c>
      <c r="C199" s="286">
        <v>45</v>
      </c>
      <c r="D199" s="288">
        <v>39</v>
      </c>
      <c r="E199" s="288">
        <v>26</v>
      </c>
      <c r="F199" s="359">
        <f t="shared" si="3"/>
        <v>26</v>
      </c>
      <c r="G199" s="541">
        <v>118</v>
      </c>
      <c r="H199" s="428"/>
      <c r="I199" s="381"/>
      <c r="J199" s="382"/>
      <c r="K199" s="382"/>
      <c r="L199" s="382"/>
      <c r="M199" s="382"/>
      <c r="N199" s="382"/>
      <c r="O199" s="382"/>
    </row>
    <row r="200" spans="1:15" ht="15">
      <c r="A200" s="300">
        <v>194</v>
      </c>
      <c r="B200" s="285" t="s">
        <v>226</v>
      </c>
      <c r="C200" s="286">
        <v>39</v>
      </c>
      <c r="D200" s="288">
        <v>29</v>
      </c>
      <c r="E200" s="288">
        <v>20</v>
      </c>
      <c r="F200" s="359">
        <f t="shared" si="3"/>
        <v>20</v>
      </c>
      <c r="G200" s="541">
        <v>102</v>
      </c>
      <c r="H200" s="428"/>
      <c r="I200" s="381"/>
      <c r="J200" s="382"/>
      <c r="K200" s="382"/>
      <c r="L200" s="382"/>
      <c r="M200" s="382"/>
      <c r="N200" s="382"/>
      <c r="O200" s="382"/>
    </row>
    <row r="201" spans="1:15" ht="15">
      <c r="A201" s="300">
        <v>195</v>
      </c>
      <c r="B201" s="285" t="s">
        <v>227</v>
      </c>
      <c r="C201" s="286">
        <v>20</v>
      </c>
      <c r="D201" s="288">
        <v>66</v>
      </c>
      <c r="E201" s="288">
        <v>44</v>
      </c>
      <c r="F201" s="359">
        <f t="shared" si="3"/>
        <v>44</v>
      </c>
      <c r="G201" s="541">
        <v>203</v>
      </c>
      <c r="H201" s="428"/>
      <c r="I201" s="381"/>
      <c r="J201" s="382"/>
      <c r="K201" s="382"/>
      <c r="L201" s="382"/>
      <c r="M201" s="382"/>
      <c r="N201" s="382"/>
      <c r="O201" s="382"/>
    </row>
    <row r="202" spans="1:15" ht="15">
      <c r="A202" s="300">
        <v>196</v>
      </c>
      <c r="B202" s="285" t="s">
        <v>228</v>
      </c>
      <c r="C202" s="286">
        <v>29</v>
      </c>
      <c r="D202" s="288">
        <v>42</v>
      </c>
      <c r="E202" s="288">
        <v>28</v>
      </c>
      <c r="F202" s="359">
        <f t="shared" si="3"/>
        <v>28</v>
      </c>
      <c r="G202" s="541">
        <v>155</v>
      </c>
      <c r="H202" s="428"/>
      <c r="I202" s="381"/>
      <c r="J202" s="382"/>
      <c r="K202" s="382"/>
      <c r="L202" s="382"/>
      <c r="M202" s="382"/>
      <c r="N202" s="382"/>
      <c r="O202" s="382"/>
    </row>
    <row r="203" spans="1:15" ht="15">
      <c r="A203" s="300">
        <v>197</v>
      </c>
      <c r="B203" s="285" t="s">
        <v>229</v>
      </c>
      <c r="C203" s="286">
        <v>35</v>
      </c>
      <c r="D203" s="288">
        <v>32</v>
      </c>
      <c r="E203" s="288">
        <v>21</v>
      </c>
      <c r="F203" s="359">
        <f t="shared" si="3"/>
        <v>21</v>
      </c>
      <c r="G203" s="541">
        <v>77</v>
      </c>
      <c r="H203" s="428"/>
      <c r="I203" s="428"/>
      <c r="J203" s="382"/>
      <c r="K203" s="382"/>
      <c r="L203" s="382"/>
      <c r="M203" s="382"/>
      <c r="N203" s="382"/>
      <c r="O203" s="382"/>
    </row>
    <row r="204" spans="1:15" ht="15">
      <c r="A204" s="300">
        <v>198</v>
      </c>
      <c r="B204" s="522" t="s">
        <v>481</v>
      </c>
      <c r="C204" s="364">
        <v>33</v>
      </c>
      <c r="D204" s="538">
        <v>32</v>
      </c>
      <c r="E204" s="538">
        <v>21</v>
      </c>
      <c r="F204" s="359">
        <f t="shared" si="3"/>
        <v>21</v>
      </c>
      <c r="G204" s="544">
        <v>110</v>
      </c>
      <c r="H204" s="428"/>
      <c r="I204" s="381"/>
      <c r="J204" s="382"/>
      <c r="K204" s="382"/>
      <c r="L204" s="382"/>
      <c r="M204" s="382"/>
      <c r="N204" s="382"/>
      <c r="O204" s="382"/>
    </row>
    <row r="205" spans="1:15" ht="15">
      <c r="A205" s="300">
        <v>199</v>
      </c>
      <c r="B205" s="285" t="s">
        <v>407</v>
      </c>
      <c r="C205" s="286">
        <v>27</v>
      </c>
      <c r="D205" s="288">
        <v>44</v>
      </c>
      <c r="E205" s="288">
        <v>29</v>
      </c>
      <c r="F205" s="359">
        <f t="shared" si="3"/>
        <v>29</v>
      </c>
      <c r="G205" s="541">
        <v>120</v>
      </c>
      <c r="H205" s="428"/>
      <c r="I205" s="381"/>
      <c r="J205" s="382"/>
      <c r="K205" s="382"/>
      <c r="L205" s="382"/>
      <c r="M205" s="382"/>
      <c r="N205" s="382"/>
      <c r="O205" s="382"/>
    </row>
    <row r="206" spans="1:15" ht="15">
      <c r="A206" s="300">
        <v>200</v>
      </c>
      <c r="B206" s="285" t="s">
        <v>408</v>
      </c>
      <c r="C206" s="286">
        <v>27</v>
      </c>
      <c r="D206" s="288">
        <v>24</v>
      </c>
      <c r="E206" s="288">
        <v>16</v>
      </c>
      <c r="F206" s="359">
        <f t="shared" si="3"/>
        <v>16</v>
      </c>
      <c r="G206" s="541">
        <v>107</v>
      </c>
      <c r="H206" s="428"/>
      <c r="I206" s="381"/>
      <c r="J206" s="382"/>
      <c r="K206" s="382"/>
      <c r="L206" s="382"/>
      <c r="M206" s="382"/>
      <c r="N206" s="382"/>
      <c r="O206" s="382"/>
    </row>
    <row r="207" spans="1:15" ht="15">
      <c r="A207" s="300">
        <v>201</v>
      </c>
      <c r="B207" s="285" t="s">
        <v>231</v>
      </c>
      <c r="C207" s="286">
        <v>29</v>
      </c>
      <c r="D207" s="288">
        <v>40</v>
      </c>
      <c r="E207" s="288">
        <v>27</v>
      </c>
      <c r="F207" s="359">
        <f t="shared" si="3"/>
        <v>27</v>
      </c>
      <c r="G207" s="541">
        <v>144</v>
      </c>
      <c r="H207" s="428"/>
      <c r="I207" s="381"/>
      <c r="J207" s="382"/>
      <c r="K207" s="382"/>
      <c r="L207" s="382"/>
      <c r="M207" s="382"/>
      <c r="N207" s="382"/>
      <c r="O207" s="382"/>
    </row>
    <row r="208" spans="1:15" ht="15">
      <c r="A208" s="300">
        <v>202</v>
      </c>
      <c r="B208" s="285" t="s">
        <v>232</v>
      </c>
      <c r="C208" s="286">
        <v>30</v>
      </c>
      <c r="D208" s="288">
        <v>28</v>
      </c>
      <c r="E208" s="288">
        <v>19</v>
      </c>
      <c r="F208" s="359">
        <f t="shared" si="3"/>
        <v>19</v>
      </c>
      <c r="G208" s="541">
        <v>135</v>
      </c>
      <c r="H208" s="428"/>
      <c r="I208" s="381"/>
      <c r="J208" s="382"/>
      <c r="K208" s="382"/>
      <c r="L208" s="382"/>
      <c r="M208" s="382"/>
      <c r="N208" s="382"/>
      <c r="O208" s="382"/>
    </row>
    <row r="209" spans="1:15" ht="15">
      <c r="A209" s="300">
        <v>203</v>
      </c>
      <c r="B209" s="285" t="s">
        <v>233</v>
      </c>
      <c r="C209" s="286">
        <v>25</v>
      </c>
      <c r="D209" s="288">
        <v>41</v>
      </c>
      <c r="E209" s="288">
        <v>28</v>
      </c>
      <c r="F209" s="359">
        <f t="shared" si="3"/>
        <v>28</v>
      </c>
      <c r="G209" s="541">
        <v>143</v>
      </c>
      <c r="H209" s="428"/>
      <c r="I209" s="381"/>
      <c r="J209" s="382"/>
      <c r="K209" s="382"/>
      <c r="L209" s="382"/>
      <c r="M209" s="382"/>
      <c r="N209" s="382"/>
      <c r="O209" s="382"/>
    </row>
    <row r="210" spans="1:15" ht="15">
      <c r="A210" s="300">
        <v>204</v>
      </c>
      <c r="B210" s="285" t="s">
        <v>234</v>
      </c>
      <c r="C210" s="286">
        <v>36</v>
      </c>
      <c r="D210" s="288">
        <v>26</v>
      </c>
      <c r="E210" s="288">
        <v>17</v>
      </c>
      <c r="F210" s="359">
        <f t="shared" si="3"/>
        <v>17</v>
      </c>
      <c r="G210" s="541">
        <v>98</v>
      </c>
      <c r="H210" s="428"/>
      <c r="I210" s="381"/>
      <c r="J210" s="382"/>
      <c r="K210" s="382"/>
      <c r="L210" s="382"/>
      <c r="M210" s="382"/>
      <c r="N210" s="382"/>
      <c r="O210" s="382"/>
    </row>
    <row r="211" spans="1:15" ht="15">
      <c r="A211" s="300">
        <v>205</v>
      </c>
      <c r="B211" s="285" t="s">
        <v>235</v>
      </c>
      <c r="C211" s="286">
        <v>28</v>
      </c>
      <c r="D211" s="288">
        <v>32</v>
      </c>
      <c r="E211" s="288">
        <v>21</v>
      </c>
      <c r="F211" s="359">
        <f t="shared" si="3"/>
        <v>21</v>
      </c>
      <c r="G211" s="541">
        <v>85</v>
      </c>
      <c r="H211" s="428"/>
      <c r="I211" s="381"/>
      <c r="J211" s="382"/>
      <c r="K211" s="382"/>
      <c r="L211" s="382"/>
      <c r="M211" s="382"/>
      <c r="N211" s="382"/>
      <c r="O211" s="382"/>
    </row>
    <row r="212" spans="1:15" ht="15">
      <c r="A212" s="300">
        <v>206</v>
      </c>
      <c r="B212" s="285" t="s">
        <v>236</v>
      </c>
      <c r="C212" s="286">
        <v>43</v>
      </c>
      <c r="D212" s="288">
        <v>40</v>
      </c>
      <c r="E212" s="288">
        <v>27</v>
      </c>
      <c r="F212" s="359">
        <f t="shared" si="3"/>
        <v>27</v>
      </c>
      <c r="G212" s="541">
        <v>113</v>
      </c>
      <c r="H212" s="428"/>
      <c r="I212" s="381"/>
      <c r="J212" s="382"/>
      <c r="K212" s="382"/>
      <c r="L212" s="382"/>
      <c r="M212" s="382"/>
      <c r="N212" s="382"/>
      <c r="O212" s="382"/>
    </row>
    <row r="213" spans="1:15" ht="15">
      <c r="A213" s="300">
        <v>207</v>
      </c>
      <c r="B213" s="285" t="s">
        <v>237</v>
      </c>
      <c r="C213" s="286">
        <v>40</v>
      </c>
      <c r="D213" s="288">
        <v>34</v>
      </c>
      <c r="E213" s="288">
        <v>23</v>
      </c>
      <c r="F213" s="359">
        <f t="shared" si="3"/>
        <v>23</v>
      </c>
      <c r="G213" s="541">
        <v>104</v>
      </c>
      <c r="H213" s="428"/>
      <c r="I213" s="381"/>
      <c r="J213" s="382"/>
      <c r="K213" s="382"/>
      <c r="L213" s="382"/>
      <c r="M213" s="382"/>
      <c r="N213" s="382"/>
      <c r="O213" s="382"/>
    </row>
    <row r="214" spans="1:15" ht="15">
      <c r="A214" s="300">
        <v>208</v>
      </c>
      <c r="B214" s="285" t="s">
        <v>238</v>
      </c>
      <c r="C214" s="286">
        <v>37</v>
      </c>
      <c r="D214" s="288">
        <v>48</v>
      </c>
      <c r="E214" s="288">
        <v>32</v>
      </c>
      <c r="F214" s="359">
        <f t="shared" si="3"/>
        <v>32</v>
      </c>
      <c r="G214" s="541">
        <v>150</v>
      </c>
      <c r="H214" s="428"/>
      <c r="I214" s="381"/>
      <c r="J214" s="382"/>
      <c r="K214" s="382"/>
      <c r="L214" s="382"/>
      <c r="M214" s="382"/>
      <c r="N214" s="382"/>
      <c r="O214" s="382"/>
    </row>
    <row r="215" spans="1:15" s="272" customFormat="1" ht="15">
      <c r="A215" s="300">
        <v>209</v>
      </c>
      <c r="B215" s="285" t="s">
        <v>239</v>
      </c>
      <c r="C215" s="286">
        <v>47</v>
      </c>
      <c r="D215" s="288">
        <v>45</v>
      </c>
      <c r="E215" s="288">
        <v>30</v>
      </c>
      <c r="F215" s="359">
        <f t="shared" si="3"/>
        <v>30</v>
      </c>
      <c r="G215" s="541">
        <v>127</v>
      </c>
      <c r="H215" s="428"/>
      <c r="I215" s="381"/>
      <c r="J215" s="434"/>
      <c r="K215" s="434"/>
      <c r="L215" s="434"/>
      <c r="M215" s="434"/>
      <c r="N215" s="434"/>
      <c r="O215" s="434"/>
    </row>
    <row r="216" spans="1:15" s="272" customFormat="1" ht="15">
      <c r="A216" s="300">
        <v>210</v>
      </c>
      <c r="B216" s="285" t="s">
        <v>240</v>
      </c>
      <c r="C216" s="286">
        <v>40</v>
      </c>
      <c r="D216" s="288">
        <v>65</v>
      </c>
      <c r="E216" s="288">
        <v>44</v>
      </c>
      <c r="F216" s="359">
        <f t="shared" si="3"/>
        <v>44</v>
      </c>
      <c r="G216" s="541">
        <v>156</v>
      </c>
      <c r="H216" s="428"/>
      <c r="I216" s="381"/>
      <c r="J216" s="434"/>
      <c r="K216" s="434"/>
      <c r="L216" s="434"/>
      <c r="M216" s="434"/>
      <c r="N216" s="434"/>
      <c r="O216" s="434"/>
    </row>
    <row r="217" spans="1:15" ht="15">
      <c r="A217" s="300">
        <v>211</v>
      </c>
      <c r="B217" s="285" t="s">
        <v>251</v>
      </c>
      <c r="C217" s="286">
        <v>40</v>
      </c>
      <c r="D217" s="288">
        <v>77</v>
      </c>
      <c r="E217" s="288">
        <v>52</v>
      </c>
      <c r="F217" s="359">
        <f t="shared" si="3"/>
        <v>52</v>
      </c>
      <c r="G217" s="541">
        <v>182</v>
      </c>
      <c r="H217" s="428"/>
      <c r="I217" s="381"/>
      <c r="J217" s="382"/>
      <c r="K217" s="382"/>
      <c r="L217" s="382"/>
      <c r="M217" s="382"/>
      <c r="N217" s="382"/>
      <c r="O217" s="382"/>
    </row>
    <row r="218" spans="1:15" ht="15">
      <c r="A218" s="300">
        <v>212</v>
      </c>
      <c r="B218" s="285" t="s">
        <v>252</v>
      </c>
      <c r="C218" s="286">
        <v>47</v>
      </c>
      <c r="D218" s="288">
        <v>63</v>
      </c>
      <c r="E218" s="288">
        <v>42</v>
      </c>
      <c r="F218" s="359">
        <f t="shared" si="3"/>
        <v>42</v>
      </c>
      <c r="G218" s="541">
        <v>333</v>
      </c>
      <c r="H218" s="428"/>
      <c r="I218" s="381"/>
      <c r="J218" s="382"/>
      <c r="K218" s="382"/>
      <c r="L218" s="382"/>
      <c r="M218" s="382"/>
      <c r="N218" s="382"/>
      <c r="O218" s="382"/>
    </row>
    <row r="219" spans="1:15" ht="15">
      <c r="A219" s="300">
        <v>213</v>
      </c>
      <c r="B219" s="285" t="s">
        <v>253</v>
      </c>
      <c r="C219" s="286">
        <v>40</v>
      </c>
      <c r="D219" s="288">
        <v>65</v>
      </c>
      <c r="E219" s="288">
        <v>44</v>
      </c>
      <c r="F219" s="359">
        <f t="shared" si="3"/>
        <v>44</v>
      </c>
      <c r="G219" s="541">
        <v>233</v>
      </c>
      <c r="H219" s="428"/>
      <c r="I219" s="381"/>
      <c r="J219" s="382"/>
      <c r="K219" s="382"/>
      <c r="L219" s="382"/>
      <c r="M219" s="382"/>
      <c r="N219" s="382"/>
      <c r="O219" s="382"/>
    </row>
    <row r="220" spans="1:15" ht="15">
      <c r="A220" s="300">
        <v>214</v>
      </c>
      <c r="B220" s="285" t="s">
        <v>254</v>
      </c>
      <c r="C220" s="286">
        <v>47</v>
      </c>
      <c r="D220" s="288">
        <v>62</v>
      </c>
      <c r="E220" s="288">
        <v>41</v>
      </c>
      <c r="F220" s="359">
        <f t="shared" si="3"/>
        <v>41</v>
      </c>
      <c r="G220" s="541">
        <v>204</v>
      </c>
      <c r="H220" s="428"/>
      <c r="I220" s="381"/>
      <c r="J220" s="382"/>
      <c r="K220" s="382"/>
      <c r="L220" s="382"/>
      <c r="M220" s="382"/>
      <c r="N220" s="382"/>
      <c r="O220" s="382"/>
    </row>
    <row r="221" spans="1:15" ht="15">
      <c r="A221" s="300">
        <v>215</v>
      </c>
      <c r="B221" s="285" t="s">
        <v>255</v>
      </c>
      <c r="C221" s="286">
        <v>40</v>
      </c>
      <c r="D221" s="288">
        <v>64</v>
      </c>
      <c r="E221" s="288">
        <v>43</v>
      </c>
      <c r="F221" s="359">
        <f t="shared" si="3"/>
        <v>43</v>
      </c>
      <c r="G221" s="541">
        <v>262</v>
      </c>
      <c r="H221" s="428"/>
      <c r="I221" s="381"/>
      <c r="J221" s="382"/>
      <c r="K221" s="382"/>
      <c r="L221" s="382"/>
      <c r="M221" s="382"/>
      <c r="N221" s="382"/>
      <c r="O221" s="382"/>
    </row>
    <row r="222" spans="1:15" ht="15">
      <c r="A222" s="300">
        <v>216</v>
      </c>
      <c r="B222" s="285" t="s">
        <v>256</v>
      </c>
      <c r="C222" s="286">
        <v>40</v>
      </c>
      <c r="D222" s="288">
        <v>65</v>
      </c>
      <c r="E222" s="288">
        <v>44</v>
      </c>
      <c r="F222" s="359">
        <f t="shared" si="3"/>
        <v>44</v>
      </c>
      <c r="G222" s="541">
        <v>256</v>
      </c>
      <c r="H222" s="428"/>
      <c r="I222" s="381"/>
      <c r="J222" s="382"/>
      <c r="K222" s="382"/>
      <c r="L222" s="382"/>
      <c r="M222" s="382"/>
      <c r="N222" s="382"/>
      <c r="O222" s="382"/>
    </row>
    <row r="223" spans="1:15" ht="15">
      <c r="A223" s="300">
        <v>217</v>
      </c>
      <c r="B223" s="285" t="s">
        <v>257</v>
      </c>
      <c r="C223" s="286">
        <v>47</v>
      </c>
      <c r="D223" s="288">
        <v>66</v>
      </c>
      <c r="E223" s="288">
        <v>44</v>
      </c>
      <c r="F223" s="359">
        <f t="shared" si="3"/>
        <v>44</v>
      </c>
      <c r="G223" s="541">
        <v>308</v>
      </c>
      <c r="H223" s="428"/>
      <c r="I223" s="381"/>
      <c r="J223" s="382"/>
      <c r="K223" s="382"/>
      <c r="L223" s="382"/>
      <c r="M223" s="382"/>
      <c r="N223" s="382"/>
      <c r="O223" s="382"/>
    </row>
    <row r="224" spans="1:15" ht="15">
      <c r="A224" s="300">
        <v>218</v>
      </c>
      <c r="B224" s="285" t="s">
        <v>258</v>
      </c>
      <c r="C224" s="286">
        <v>40</v>
      </c>
      <c r="D224" s="288">
        <v>59</v>
      </c>
      <c r="E224" s="288">
        <v>40</v>
      </c>
      <c r="F224" s="359">
        <f t="shared" si="3"/>
        <v>40</v>
      </c>
      <c r="G224" s="541">
        <v>327</v>
      </c>
      <c r="H224" s="428"/>
      <c r="I224" s="381"/>
      <c r="J224" s="382"/>
      <c r="K224" s="382"/>
      <c r="L224" s="382"/>
      <c r="M224" s="382"/>
      <c r="N224" s="382"/>
      <c r="O224" s="382"/>
    </row>
    <row r="225" spans="1:15" ht="15">
      <c r="A225" s="300">
        <v>219</v>
      </c>
      <c r="B225" s="285" t="s">
        <v>409</v>
      </c>
      <c r="C225" s="286">
        <v>47</v>
      </c>
      <c r="D225" s="288">
        <v>66</v>
      </c>
      <c r="E225" s="288">
        <v>44</v>
      </c>
      <c r="F225" s="359">
        <f t="shared" si="3"/>
        <v>44</v>
      </c>
      <c r="G225" s="541">
        <v>203</v>
      </c>
      <c r="H225" s="428"/>
      <c r="I225" s="381"/>
      <c r="J225" s="382"/>
      <c r="K225" s="382"/>
      <c r="L225" s="382"/>
      <c r="M225" s="382"/>
      <c r="N225" s="382"/>
      <c r="O225" s="382"/>
    </row>
    <row r="226" spans="1:15" ht="15">
      <c r="A226" s="300">
        <v>220</v>
      </c>
      <c r="B226" s="285" t="s">
        <v>410</v>
      </c>
      <c r="C226" s="286">
        <v>35</v>
      </c>
      <c r="D226" s="288">
        <v>59</v>
      </c>
      <c r="E226" s="288">
        <v>40</v>
      </c>
      <c r="F226" s="359">
        <f t="shared" si="3"/>
        <v>40</v>
      </c>
      <c r="G226" s="541">
        <v>182</v>
      </c>
      <c r="H226" s="428"/>
      <c r="I226" s="428"/>
      <c r="J226" s="428"/>
      <c r="K226" s="428"/>
      <c r="L226" s="382"/>
      <c r="M226" s="382"/>
      <c r="N226" s="382"/>
      <c r="O226" s="382"/>
    </row>
    <row r="227" spans="1:15" ht="15">
      <c r="A227" s="300">
        <v>221</v>
      </c>
      <c r="B227" s="285" t="s">
        <v>260</v>
      </c>
      <c r="C227" s="286">
        <v>31</v>
      </c>
      <c r="D227" s="288">
        <v>66</v>
      </c>
      <c r="E227" s="288">
        <v>44</v>
      </c>
      <c r="F227" s="359">
        <f t="shared" si="3"/>
        <v>44</v>
      </c>
      <c r="G227" s="541">
        <v>163</v>
      </c>
      <c r="H227" s="428"/>
      <c r="I227" s="381"/>
      <c r="J227" s="382"/>
      <c r="K227" s="382"/>
      <c r="L227" s="382"/>
      <c r="M227" s="382"/>
      <c r="N227" s="382"/>
      <c r="O227" s="382"/>
    </row>
    <row r="228" spans="1:15" ht="15">
      <c r="A228" s="300">
        <v>222</v>
      </c>
      <c r="B228" s="285" t="s">
        <v>350</v>
      </c>
      <c r="C228" s="286">
        <v>22</v>
      </c>
      <c r="D228" s="288">
        <v>52</v>
      </c>
      <c r="E228" s="288">
        <v>35</v>
      </c>
      <c r="F228" s="359">
        <f t="shared" si="3"/>
        <v>35</v>
      </c>
      <c r="G228" s="541">
        <v>99</v>
      </c>
      <c r="H228" s="428"/>
      <c r="I228" s="381"/>
      <c r="J228" s="382"/>
      <c r="K228" s="382"/>
      <c r="L228" s="382"/>
      <c r="M228" s="382"/>
      <c r="N228" s="382"/>
      <c r="O228" s="382"/>
    </row>
    <row r="229" spans="1:15" ht="15">
      <c r="A229" s="300">
        <v>223</v>
      </c>
      <c r="B229" s="285" t="s">
        <v>243</v>
      </c>
      <c r="C229" s="286"/>
      <c r="D229" s="288">
        <v>36</v>
      </c>
      <c r="E229" s="288">
        <v>24</v>
      </c>
      <c r="F229" s="359">
        <f t="shared" si="3"/>
        <v>24</v>
      </c>
      <c r="G229" s="541">
        <v>111</v>
      </c>
      <c r="H229" s="428"/>
      <c r="I229" s="381"/>
      <c r="J229" s="382"/>
      <c r="K229" s="382"/>
      <c r="L229" s="382"/>
      <c r="M229" s="382"/>
      <c r="N229" s="382"/>
      <c r="O229" s="382"/>
    </row>
    <row r="230" spans="1:15" ht="15">
      <c r="A230" s="300">
        <v>224</v>
      </c>
      <c r="B230" s="285" t="s">
        <v>244</v>
      </c>
      <c r="C230" s="286"/>
      <c r="D230" s="288">
        <v>20</v>
      </c>
      <c r="E230" s="288">
        <v>13</v>
      </c>
      <c r="F230" s="359">
        <f t="shared" si="3"/>
        <v>13</v>
      </c>
      <c r="G230" s="541">
        <v>98</v>
      </c>
      <c r="H230" s="428"/>
      <c r="I230" s="381"/>
      <c r="J230" s="382"/>
      <c r="K230" s="382"/>
      <c r="L230" s="382"/>
      <c r="M230" s="382"/>
      <c r="N230" s="382"/>
      <c r="O230" s="382"/>
    </row>
    <row r="231" spans="1:15" ht="15">
      <c r="A231" s="300">
        <v>225</v>
      </c>
      <c r="B231" s="285" t="s">
        <v>245</v>
      </c>
      <c r="C231" s="286"/>
      <c r="D231" s="288">
        <v>53</v>
      </c>
      <c r="E231" s="288">
        <v>36</v>
      </c>
      <c r="F231" s="359">
        <f t="shared" si="3"/>
        <v>36</v>
      </c>
      <c r="G231" s="541">
        <v>210</v>
      </c>
      <c r="H231" s="428"/>
      <c r="I231" s="381"/>
      <c r="J231" s="382"/>
      <c r="K231" s="382"/>
      <c r="L231" s="382"/>
      <c r="M231" s="382"/>
      <c r="N231" s="382"/>
      <c r="O231" s="382"/>
    </row>
    <row r="232" spans="1:15" ht="15">
      <c r="A232" s="300">
        <v>226</v>
      </c>
      <c r="B232" s="285" t="s">
        <v>246</v>
      </c>
      <c r="C232" s="286">
        <v>24</v>
      </c>
      <c r="D232" s="288">
        <v>42</v>
      </c>
      <c r="E232" s="288">
        <v>28</v>
      </c>
      <c r="F232" s="359">
        <f t="shared" si="3"/>
        <v>28</v>
      </c>
      <c r="G232" s="541">
        <v>125</v>
      </c>
      <c r="H232" s="428"/>
      <c r="I232" s="428"/>
      <c r="J232" s="428"/>
      <c r="K232" s="428"/>
      <c r="L232" s="428"/>
      <c r="M232" s="382"/>
      <c r="N232" s="382"/>
      <c r="O232" s="382"/>
    </row>
    <row r="233" spans="1:15" ht="15">
      <c r="A233" s="300">
        <v>227</v>
      </c>
      <c r="B233" s="517" t="s">
        <v>470</v>
      </c>
      <c r="C233" s="286"/>
      <c r="D233" s="288"/>
      <c r="E233" s="288"/>
      <c r="F233" s="359"/>
      <c r="G233" s="541"/>
      <c r="H233" s="381"/>
      <c r="I233" s="381"/>
      <c r="J233" s="382"/>
      <c r="K233" s="382"/>
      <c r="L233" s="382"/>
      <c r="M233" s="382"/>
      <c r="N233" s="382"/>
      <c r="O233" s="382"/>
    </row>
    <row r="234" spans="1:15" ht="15">
      <c r="A234" s="300">
        <v>228</v>
      </c>
      <c r="B234" s="517" t="s">
        <v>470</v>
      </c>
      <c r="C234" s="286"/>
      <c r="D234" s="288"/>
      <c r="E234" s="288"/>
      <c r="F234" s="287"/>
      <c r="G234" s="541"/>
      <c r="H234" s="381"/>
      <c r="I234" s="381"/>
      <c r="J234" s="382"/>
      <c r="K234" s="382"/>
      <c r="L234" s="382"/>
      <c r="M234" s="382"/>
      <c r="N234" s="382"/>
      <c r="O234" s="382"/>
    </row>
    <row r="235" spans="1:15" ht="15">
      <c r="A235" s="300">
        <v>229</v>
      </c>
      <c r="B235" s="518" t="s">
        <v>470</v>
      </c>
      <c r="C235" s="289"/>
      <c r="D235" s="539"/>
      <c r="E235" s="539"/>
      <c r="F235" s="290"/>
      <c r="G235" s="545"/>
      <c r="H235" s="381"/>
      <c r="I235" s="381"/>
      <c r="J235" s="382"/>
      <c r="K235" s="382"/>
      <c r="L235" s="382"/>
      <c r="M235" s="382"/>
      <c r="N235" s="382"/>
      <c r="O235" s="382"/>
    </row>
    <row r="236" spans="1:15" ht="15" hidden="1">
      <c r="A236" s="300">
        <v>230</v>
      </c>
      <c r="B236" s="291"/>
      <c r="C236" s="279"/>
      <c r="D236" s="365"/>
      <c r="E236" s="365"/>
      <c r="F236" s="366"/>
      <c r="G236" s="365"/>
      <c r="H236" s="279"/>
      <c r="I236" s="279"/>
    </row>
    <row r="237" spans="1:15" ht="15">
      <c r="A237" s="300">
        <v>231</v>
      </c>
      <c r="B237" s="291"/>
      <c r="C237" s="279"/>
      <c r="D237" s="292"/>
      <c r="E237" s="292"/>
      <c r="F237" s="292"/>
      <c r="G237" s="292"/>
      <c r="H237" s="279"/>
      <c r="I237" s="279"/>
    </row>
    <row r="238" spans="1:15" ht="15">
      <c r="A238" s="300">
        <v>232</v>
      </c>
      <c r="B238" s="291"/>
      <c r="C238" s="279"/>
      <c r="D238" s="292"/>
      <c r="E238" s="293"/>
      <c r="F238" s="293"/>
      <c r="G238" s="279"/>
      <c r="H238" s="279"/>
      <c r="I238" s="279"/>
    </row>
    <row r="239" spans="1:15" ht="15">
      <c r="A239" s="300">
        <v>233</v>
      </c>
      <c r="B239" s="291"/>
      <c r="C239" s="279"/>
      <c r="D239" s="292"/>
      <c r="E239" s="293"/>
      <c r="F239" s="293"/>
      <c r="G239" s="279"/>
      <c r="H239" s="279"/>
      <c r="I239" s="279"/>
    </row>
    <row r="240" spans="1:15" ht="15">
      <c r="A240" s="300">
        <v>234</v>
      </c>
      <c r="B240" s="291"/>
      <c r="C240" s="279"/>
      <c r="D240" s="292"/>
      <c r="E240" s="279"/>
      <c r="F240" s="279"/>
      <c r="G240" s="279"/>
      <c r="H240" s="279"/>
      <c r="I240" s="279"/>
    </row>
    <row r="241" spans="1:10" ht="15">
      <c r="A241" s="300">
        <v>235</v>
      </c>
      <c r="B241" s="291"/>
      <c r="C241" s="279"/>
      <c r="D241" s="292"/>
      <c r="E241" s="279"/>
      <c r="F241" s="279"/>
      <c r="G241" s="279"/>
      <c r="H241" s="279"/>
      <c r="I241" s="279"/>
    </row>
    <row r="242" spans="1:10" ht="15">
      <c r="A242" s="300">
        <v>236</v>
      </c>
      <c r="B242" s="291"/>
      <c r="C242" s="279"/>
      <c r="D242" s="292"/>
      <c r="E242" s="279"/>
      <c r="F242" s="279"/>
      <c r="G242" s="279"/>
      <c r="H242" s="279"/>
      <c r="I242" s="279"/>
    </row>
    <row r="243" spans="1:10" ht="15">
      <c r="A243" s="385"/>
      <c r="B243" s="291"/>
      <c r="C243" s="279"/>
      <c r="D243" s="292"/>
      <c r="E243" s="279"/>
      <c r="F243" s="279"/>
      <c r="G243" s="279"/>
      <c r="H243" s="279"/>
      <c r="I243" s="279"/>
    </row>
    <row r="244" spans="1:10" ht="15">
      <c r="A244" s="385"/>
      <c r="B244" s="291"/>
      <c r="C244" s="279"/>
      <c r="D244" s="292"/>
      <c r="E244" s="279"/>
      <c r="F244" s="279"/>
      <c r="G244" s="279"/>
      <c r="H244" s="279"/>
      <c r="I244" s="279"/>
    </row>
    <row r="245" spans="1:10" ht="15">
      <c r="A245" s="385"/>
      <c r="B245" s="291"/>
      <c r="C245" s="279"/>
      <c r="D245" s="292"/>
      <c r="E245" s="279"/>
      <c r="F245" s="279"/>
      <c r="G245" s="279"/>
      <c r="H245" s="279"/>
      <c r="I245" s="279"/>
    </row>
    <row r="246" spans="1:10" ht="15">
      <c r="A246" s="385"/>
      <c r="B246" s="291"/>
      <c r="C246" s="279"/>
      <c r="D246" s="292"/>
      <c r="E246" s="279"/>
      <c r="F246" s="279"/>
      <c r="G246" s="279"/>
      <c r="H246" s="279"/>
      <c r="I246" s="279"/>
    </row>
    <row r="247" spans="1:10" ht="15">
      <c r="A247" s="385"/>
      <c r="B247" s="291"/>
      <c r="C247" s="279"/>
      <c r="D247" s="292"/>
      <c r="E247" s="279"/>
      <c r="F247" s="279"/>
      <c r="G247" s="279"/>
      <c r="H247" s="279"/>
      <c r="I247" s="279"/>
    </row>
    <row r="248" spans="1:10" s="273" customFormat="1" ht="15">
      <c r="A248" s="385"/>
      <c r="B248" s="291"/>
      <c r="C248" s="279"/>
      <c r="D248" s="292"/>
      <c r="E248" s="279"/>
      <c r="F248" s="279"/>
      <c r="G248" s="279"/>
      <c r="H248" s="279"/>
      <c r="I248" s="279"/>
      <c r="J248" s="271"/>
    </row>
    <row r="249" spans="1:10" s="273" customFormat="1" ht="15">
      <c r="A249" s="385"/>
      <c r="B249" s="291"/>
      <c r="C249" s="279"/>
      <c r="D249" s="292"/>
      <c r="E249" s="279"/>
      <c r="F249" s="279"/>
      <c r="G249" s="279"/>
      <c r="H249" s="279"/>
      <c r="I249" s="279"/>
      <c r="J249" s="271"/>
    </row>
    <row r="250" spans="1:10" s="273" customFormat="1" ht="15">
      <c r="A250" s="385"/>
      <c r="B250" s="291"/>
      <c r="C250" s="279"/>
      <c r="D250" s="292"/>
      <c r="E250" s="279"/>
      <c r="F250" s="279"/>
      <c r="G250" s="279"/>
      <c r="H250" s="279"/>
      <c r="I250" s="279"/>
      <c r="J250" s="271"/>
    </row>
    <row r="251" spans="1:10" s="273" customFormat="1" ht="15">
      <c r="A251" s="385"/>
      <c r="B251" s="291"/>
      <c r="C251" s="279"/>
      <c r="D251" s="292"/>
      <c r="E251" s="279"/>
      <c r="F251" s="279"/>
      <c r="G251" s="279"/>
      <c r="H251" s="279"/>
      <c r="I251" s="279"/>
      <c r="J251" s="271"/>
    </row>
    <row r="252" spans="1:10" s="273" customFormat="1" ht="15">
      <c r="A252" s="385"/>
      <c r="B252" s="291"/>
      <c r="C252" s="279"/>
      <c r="D252" s="292"/>
      <c r="E252" s="279"/>
      <c r="F252" s="279"/>
      <c r="G252" s="279"/>
      <c r="H252" s="279"/>
      <c r="I252" s="279"/>
      <c r="J252" s="271"/>
    </row>
    <row r="253" spans="1:10" s="273" customFormat="1" ht="15">
      <c r="A253" s="385"/>
      <c r="B253" s="291"/>
      <c r="C253" s="279"/>
      <c r="D253" s="292"/>
      <c r="E253" s="279"/>
      <c r="F253" s="279"/>
      <c r="G253" s="279"/>
      <c r="H253" s="279"/>
      <c r="I253" s="279"/>
      <c r="J253" s="271"/>
    </row>
    <row r="254" spans="1:10" s="273" customFormat="1" ht="15">
      <c r="A254" s="385"/>
      <c r="B254" s="291"/>
      <c r="C254" s="279"/>
      <c r="D254" s="292"/>
      <c r="E254" s="279"/>
      <c r="F254" s="279"/>
      <c r="G254" s="279"/>
      <c r="H254" s="279"/>
      <c r="I254" s="279"/>
      <c r="J254" s="271"/>
    </row>
    <row r="255" spans="1:10" s="273" customFormat="1" ht="15">
      <c r="A255" s="385"/>
      <c r="B255" s="291"/>
      <c r="C255" s="279"/>
      <c r="D255" s="292"/>
      <c r="E255" s="279"/>
      <c r="F255" s="279"/>
      <c r="G255" s="279"/>
      <c r="H255" s="279"/>
      <c r="I255" s="279"/>
      <c r="J255" s="271"/>
    </row>
    <row r="256" spans="1:10" s="273" customFormat="1" ht="15">
      <c r="A256" s="385"/>
      <c r="B256" s="291"/>
      <c r="C256" s="279"/>
      <c r="D256" s="292"/>
      <c r="E256" s="279"/>
      <c r="F256" s="279"/>
      <c r="G256" s="279"/>
      <c r="H256" s="279"/>
      <c r="I256" s="279"/>
      <c r="J256" s="271"/>
    </row>
    <row r="257" spans="1:10" s="273" customFormat="1" ht="15">
      <c r="A257" s="385"/>
      <c r="B257" s="291"/>
      <c r="C257" s="279"/>
      <c r="D257" s="292"/>
      <c r="E257" s="279"/>
      <c r="F257" s="279"/>
      <c r="G257" s="279"/>
      <c r="H257" s="279"/>
      <c r="I257" s="279"/>
      <c r="J257" s="271"/>
    </row>
    <row r="258" spans="1:10" s="273" customFormat="1" ht="15">
      <c r="A258" s="385"/>
      <c r="B258" s="291"/>
      <c r="C258" s="279"/>
      <c r="D258" s="292"/>
      <c r="E258" s="279"/>
      <c r="F258" s="279"/>
      <c r="G258" s="279"/>
      <c r="H258" s="279"/>
      <c r="I258" s="279"/>
      <c r="J258" s="271"/>
    </row>
    <row r="259" spans="1:10" s="273" customFormat="1" ht="15">
      <c r="A259" s="385"/>
      <c r="B259" s="291"/>
      <c r="C259" s="279"/>
      <c r="D259" s="292"/>
      <c r="E259" s="279"/>
      <c r="F259" s="279"/>
      <c r="G259" s="279"/>
      <c r="H259" s="279"/>
      <c r="I259" s="279"/>
      <c r="J259" s="271"/>
    </row>
    <row r="260" spans="1:10" s="273" customFormat="1" ht="15">
      <c r="A260" s="385"/>
      <c r="B260" s="291"/>
      <c r="C260" s="279"/>
      <c r="D260" s="292"/>
      <c r="E260" s="279"/>
      <c r="F260" s="279"/>
      <c r="G260" s="279"/>
      <c r="H260" s="279"/>
      <c r="I260" s="279"/>
      <c r="J260" s="271"/>
    </row>
    <row r="261" spans="1:10" s="273" customFormat="1" ht="15">
      <c r="A261" s="385"/>
      <c r="B261" s="291"/>
      <c r="C261" s="279"/>
      <c r="D261" s="292"/>
      <c r="E261" s="279"/>
      <c r="F261" s="279"/>
      <c r="G261" s="279"/>
      <c r="H261" s="279"/>
      <c r="I261" s="279"/>
      <c r="J261" s="271"/>
    </row>
    <row r="262" spans="1:10" s="273" customFormat="1" ht="15">
      <c r="A262" s="385"/>
      <c r="B262" s="291"/>
      <c r="C262" s="279"/>
      <c r="D262" s="292"/>
      <c r="E262" s="279"/>
      <c r="F262" s="279"/>
      <c r="G262" s="279"/>
      <c r="H262" s="279"/>
      <c r="I262" s="279"/>
      <c r="J262" s="271"/>
    </row>
    <row r="263" spans="1:10" s="273" customFormat="1" ht="15">
      <c r="A263" s="385"/>
      <c r="B263" s="291"/>
      <c r="C263" s="279"/>
      <c r="D263" s="292"/>
      <c r="E263" s="279"/>
      <c r="F263" s="279"/>
      <c r="G263" s="279"/>
      <c r="H263" s="279"/>
      <c r="I263" s="279"/>
      <c r="J263" s="271"/>
    </row>
    <row r="264" spans="1:10" s="273" customFormat="1" ht="15">
      <c r="A264" s="385"/>
      <c r="B264" s="291"/>
      <c r="C264" s="279"/>
      <c r="D264" s="292"/>
      <c r="E264" s="279"/>
      <c r="F264" s="279"/>
      <c r="G264" s="279"/>
      <c r="H264" s="279"/>
      <c r="I264" s="279"/>
      <c r="J264" s="271"/>
    </row>
    <row r="265" spans="1:10" s="273" customFormat="1" ht="15">
      <c r="A265" s="385"/>
      <c r="B265" s="291"/>
      <c r="C265" s="279"/>
      <c r="D265" s="292"/>
      <c r="E265" s="279"/>
      <c r="F265" s="279"/>
      <c r="G265" s="279"/>
      <c r="H265" s="279"/>
      <c r="I265" s="279"/>
      <c r="J265" s="271"/>
    </row>
    <row r="266" spans="1:10" s="273" customFormat="1" ht="15">
      <c r="A266" s="385"/>
      <c r="B266" s="291"/>
      <c r="C266" s="279"/>
      <c r="D266" s="292"/>
      <c r="E266" s="279"/>
      <c r="F266" s="279"/>
      <c r="G266" s="279"/>
      <c r="H266" s="279"/>
      <c r="I266" s="279"/>
      <c r="J266" s="271"/>
    </row>
    <row r="267" spans="1:10" s="273" customFormat="1" ht="15">
      <c r="A267" s="385"/>
      <c r="B267" s="291"/>
      <c r="C267" s="279"/>
      <c r="D267" s="292"/>
      <c r="E267" s="279"/>
      <c r="F267" s="279"/>
      <c r="G267" s="279"/>
      <c r="H267" s="279"/>
      <c r="I267" s="279"/>
      <c r="J267" s="271"/>
    </row>
    <row r="268" spans="1:10" s="273" customFormat="1" ht="15">
      <c r="A268" s="385"/>
      <c r="B268" s="291"/>
      <c r="C268" s="279"/>
      <c r="D268" s="292"/>
      <c r="E268" s="279"/>
      <c r="F268" s="279"/>
      <c r="G268" s="279"/>
      <c r="H268" s="279"/>
      <c r="I268" s="279"/>
      <c r="J268" s="271"/>
    </row>
    <row r="269" spans="1:10" s="273" customFormat="1" ht="15">
      <c r="A269" s="385"/>
      <c r="B269" s="291"/>
      <c r="C269" s="279"/>
      <c r="D269" s="292"/>
      <c r="E269" s="279"/>
      <c r="F269" s="279"/>
      <c r="G269" s="279"/>
      <c r="H269" s="279"/>
      <c r="I269" s="279"/>
      <c r="J269" s="271"/>
    </row>
    <row r="270" spans="1:10" s="273" customFormat="1" ht="15">
      <c r="A270" s="385"/>
      <c r="B270" s="291"/>
      <c r="C270" s="279"/>
      <c r="D270" s="292"/>
      <c r="E270" s="279"/>
      <c r="F270" s="279"/>
      <c r="G270" s="279"/>
      <c r="H270" s="279"/>
      <c r="I270" s="279"/>
      <c r="J270" s="271"/>
    </row>
    <row r="271" spans="1:10" s="273" customFormat="1" ht="15">
      <c r="A271" s="385"/>
      <c r="B271" s="291"/>
      <c r="C271" s="279"/>
      <c r="D271" s="292"/>
      <c r="E271" s="279"/>
      <c r="F271" s="279"/>
      <c r="G271" s="279"/>
      <c r="H271" s="279"/>
      <c r="I271" s="279"/>
      <c r="J271" s="271"/>
    </row>
    <row r="272" spans="1:10" s="273" customFormat="1" ht="15">
      <c r="A272" s="385"/>
      <c r="B272" s="291"/>
      <c r="C272" s="279"/>
      <c r="D272" s="292"/>
      <c r="E272" s="279"/>
      <c r="F272" s="279"/>
      <c r="G272" s="279"/>
      <c r="H272" s="279"/>
      <c r="I272" s="279"/>
      <c r="J272" s="271"/>
    </row>
    <row r="273" spans="1:10" s="273" customFormat="1" ht="15">
      <c r="A273" s="385"/>
      <c r="B273" s="291"/>
      <c r="C273" s="279"/>
      <c r="D273" s="292"/>
      <c r="E273" s="279"/>
      <c r="F273" s="279"/>
      <c r="G273" s="279"/>
      <c r="H273" s="279"/>
      <c r="I273" s="279"/>
      <c r="J273" s="271"/>
    </row>
    <row r="274" spans="1:10" s="273" customFormat="1" ht="15">
      <c r="A274" s="385"/>
      <c r="B274" s="291"/>
      <c r="C274" s="279"/>
      <c r="D274" s="292"/>
      <c r="E274" s="279"/>
      <c r="F274" s="279"/>
      <c r="G274" s="279"/>
      <c r="H274" s="279"/>
      <c r="I274" s="279"/>
      <c r="J274" s="271"/>
    </row>
    <row r="275" spans="1:10" s="273" customFormat="1" ht="15">
      <c r="A275" s="385"/>
      <c r="B275" s="291"/>
      <c r="C275" s="279"/>
      <c r="D275" s="292"/>
      <c r="E275" s="279"/>
      <c r="F275" s="279"/>
      <c r="G275" s="279"/>
      <c r="H275" s="279"/>
      <c r="I275" s="279"/>
      <c r="J275" s="271"/>
    </row>
    <row r="276" spans="1:10" s="273" customFormat="1" ht="15">
      <c r="A276" s="385"/>
      <c r="B276" s="291"/>
      <c r="C276" s="279"/>
      <c r="D276" s="292"/>
      <c r="E276" s="279"/>
      <c r="F276" s="279"/>
      <c r="G276" s="279"/>
      <c r="H276" s="279"/>
      <c r="I276" s="279"/>
      <c r="J276" s="271"/>
    </row>
    <row r="277" spans="1:10" s="273" customFormat="1" ht="15">
      <c r="A277" s="385"/>
      <c r="B277" s="291"/>
      <c r="C277" s="279"/>
      <c r="D277" s="292"/>
      <c r="E277" s="279"/>
      <c r="F277" s="279"/>
      <c r="G277" s="279"/>
      <c r="H277" s="279"/>
      <c r="I277" s="279"/>
      <c r="J277" s="271"/>
    </row>
    <row r="278" spans="1:10" s="273" customFormat="1" ht="15">
      <c r="A278" s="385"/>
      <c r="B278" s="291"/>
      <c r="C278" s="279"/>
      <c r="D278" s="292"/>
      <c r="E278" s="279"/>
      <c r="F278" s="279"/>
      <c r="G278" s="279"/>
      <c r="H278" s="279"/>
      <c r="I278" s="279"/>
      <c r="J278" s="271"/>
    </row>
    <row r="279" spans="1:10" s="273" customFormat="1" ht="15">
      <c r="A279" s="385"/>
      <c r="B279" s="291"/>
      <c r="C279" s="279"/>
      <c r="D279" s="292"/>
      <c r="E279" s="279"/>
      <c r="F279" s="279"/>
      <c r="G279" s="279"/>
      <c r="H279" s="279"/>
      <c r="I279" s="279"/>
      <c r="J279" s="271"/>
    </row>
    <row r="280" spans="1:10" s="273" customFormat="1" ht="15">
      <c r="A280" s="385"/>
      <c r="B280" s="291"/>
      <c r="C280" s="279"/>
      <c r="D280" s="292"/>
      <c r="E280" s="279"/>
      <c r="F280" s="279"/>
      <c r="G280" s="279"/>
      <c r="H280" s="279"/>
      <c r="I280" s="279"/>
      <c r="J280" s="271"/>
    </row>
    <row r="281" spans="1:10" s="273" customFormat="1" ht="15">
      <c r="A281" s="385"/>
      <c r="B281" s="291"/>
      <c r="C281" s="279"/>
      <c r="D281" s="292"/>
      <c r="E281" s="279"/>
      <c r="F281" s="279"/>
      <c r="G281" s="279"/>
      <c r="H281" s="279"/>
      <c r="I281" s="279"/>
      <c r="J281" s="271"/>
    </row>
    <row r="282" spans="1:10" s="273" customFormat="1" ht="15">
      <c r="A282" s="385"/>
      <c r="B282" s="291"/>
      <c r="C282" s="279"/>
      <c r="D282" s="292"/>
      <c r="E282" s="279"/>
      <c r="F282" s="279"/>
      <c r="G282" s="279"/>
      <c r="H282" s="279"/>
      <c r="I282" s="279"/>
      <c r="J282" s="271"/>
    </row>
    <row r="283" spans="1:10" s="273" customFormat="1" ht="15">
      <c r="A283" s="385"/>
      <c r="B283" s="291"/>
      <c r="C283" s="279"/>
      <c r="D283" s="292"/>
      <c r="E283" s="279"/>
      <c r="F283" s="279"/>
      <c r="G283" s="279"/>
      <c r="H283" s="279"/>
      <c r="I283" s="279"/>
      <c r="J283" s="271"/>
    </row>
    <row r="284" spans="1:10" s="273" customFormat="1" ht="15">
      <c r="A284" s="385"/>
      <c r="B284" s="291"/>
      <c r="C284" s="279"/>
      <c r="D284" s="292"/>
      <c r="E284" s="279"/>
      <c r="F284" s="279"/>
      <c r="G284" s="279"/>
      <c r="H284" s="279"/>
      <c r="I284" s="279"/>
      <c r="J284" s="271"/>
    </row>
    <row r="285" spans="1:10" s="273" customFormat="1" ht="15">
      <c r="A285" s="385"/>
      <c r="B285" s="291"/>
      <c r="C285" s="279"/>
      <c r="D285" s="292"/>
      <c r="E285" s="279"/>
      <c r="F285" s="279"/>
      <c r="G285" s="279"/>
      <c r="H285" s="279"/>
      <c r="I285" s="279"/>
      <c r="J285" s="271"/>
    </row>
    <row r="286" spans="1:10" s="273" customFormat="1" ht="15">
      <c r="A286" s="385"/>
      <c r="B286" s="291"/>
      <c r="C286" s="279"/>
      <c r="D286" s="292"/>
      <c r="E286" s="279"/>
      <c r="F286" s="279"/>
      <c r="G286" s="279"/>
      <c r="H286" s="279"/>
      <c r="I286" s="279"/>
      <c r="J286" s="271"/>
    </row>
    <row r="287" spans="1:10" s="273" customFormat="1" ht="15">
      <c r="A287" s="385"/>
      <c r="B287" s="291"/>
      <c r="C287" s="279"/>
      <c r="D287" s="292"/>
      <c r="E287" s="279"/>
      <c r="F287" s="279"/>
      <c r="G287" s="279"/>
      <c r="H287" s="279"/>
      <c r="I287" s="279"/>
      <c r="J287" s="271"/>
    </row>
    <row r="288" spans="1:10" s="273" customFormat="1" ht="15">
      <c r="A288" s="385"/>
      <c r="B288" s="291"/>
      <c r="C288" s="279"/>
      <c r="D288" s="292"/>
      <c r="E288" s="279"/>
      <c r="F288" s="279"/>
      <c r="G288" s="279"/>
      <c r="H288" s="279"/>
      <c r="I288" s="279"/>
      <c r="J288" s="271"/>
    </row>
    <row r="289" spans="1:10" s="273" customFormat="1" ht="15">
      <c r="A289" s="385"/>
      <c r="B289" s="291"/>
      <c r="C289" s="279"/>
      <c r="D289" s="292"/>
      <c r="E289" s="279"/>
      <c r="F289" s="279"/>
      <c r="G289" s="279"/>
      <c r="H289" s="279"/>
      <c r="I289" s="279"/>
      <c r="J289" s="271"/>
    </row>
    <row r="290" spans="1:10" s="273" customFormat="1" ht="15">
      <c r="A290" s="385"/>
      <c r="B290" s="291"/>
      <c r="C290" s="279"/>
      <c r="D290" s="292"/>
      <c r="E290" s="279"/>
      <c r="F290" s="279"/>
      <c r="G290" s="279"/>
      <c r="H290" s="279"/>
      <c r="I290" s="279"/>
      <c r="J290" s="271"/>
    </row>
    <row r="291" spans="1:10" s="273" customFormat="1" ht="15">
      <c r="A291" s="385"/>
      <c r="B291" s="291"/>
      <c r="C291" s="279"/>
      <c r="D291" s="292"/>
      <c r="E291" s="279"/>
      <c r="F291" s="279"/>
      <c r="G291" s="279"/>
      <c r="H291" s="279"/>
      <c r="I291" s="279"/>
      <c r="J291" s="271"/>
    </row>
    <row r="292" spans="1:10" s="273" customFormat="1" ht="15">
      <c r="A292" s="385"/>
      <c r="B292" s="291"/>
      <c r="C292" s="279"/>
      <c r="D292" s="292"/>
      <c r="E292" s="279"/>
      <c r="F292" s="279"/>
      <c r="G292" s="279"/>
      <c r="H292" s="279"/>
      <c r="I292" s="279"/>
      <c r="J292" s="271"/>
    </row>
    <row r="293" spans="1:10" s="273" customFormat="1" ht="15">
      <c r="A293" s="385"/>
      <c r="B293" s="291"/>
      <c r="C293" s="279"/>
      <c r="D293" s="292"/>
      <c r="E293" s="279"/>
      <c r="F293" s="279"/>
      <c r="G293" s="279"/>
      <c r="H293" s="279"/>
      <c r="I293" s="279"/>
      <c r="J293" s="271"/>
    </row>
    <row r="294" spans="1:10" s="273" customFormat="1" ht="15">
      <c r="A294" s="385"/>
      <c r="B294" s="291"/>
      <c r="C294" s="279"/>
      <c r="D294" s="292"/>
      <c r="E294" s="279"/>
      <c r="F294" s="279"/>
      <c r="G294" s="279"/>
      <c r="H294" s="279"/>
      <c r="I294" s="279"/>
      <c r="J294" s="271"/>
    </row>
    <row r="295" spans="1:10" s="273" customFormat="1" ht="15">
      <c r="A295" s="385"/>
      <c r="B295" s="291"/>
      <c r="C295" s="279"/>
      <c r="D295" s="292"/>
      <c r="E295" s="279"/>
      <c r="F295" s="279"/>
      <c r="G295" s="279"/>
      <c r="H295" s="279"/>
      <c r="I295" s="279"/>
      <c r="J295" s="271"/>
    </row>
    <row r="296" spans="1:10" s="273" customFormat="1" ht="15">
      <c r="A296" s="385"/>
      <c r="B296" s="291"/>
      <c r="C296" s="279"/>
      <c r="D296" s="292"/>
      <c r="E296" s="279"/>
      <c r="F296" s="279"/>
      <c r="G296" s="279"/>
      <c r="H296" s="279"/>
      <c r="I296" s="279"/>
      <c r="J296" s="271"/>
    </row>
    <row r="297" spans="1:10" s="273" customFormat="1" ht="15">
      <c r="A297" s="385"/>
      <c r="B297" s="291"/>
      <c r="C297" s="279"/>
      <c r="D297" s="292"/>
      <c r="E297" s="279"/>
      <c r="F297" s="279"/>
      <c r="G297" s="279"/>
      <c r="H297" s="279"/>
      <c r="I297" s="279"/>
      <c r="J297" s="271"/>
    </row>
    <row r="298" spans="1:10" s="273" customFormat="1" ht="15">
      <c r="A298" s="385"/>
      <c r="B298" s="291"/>
      <c r="C298" s="279"/>
      <c r="D298" s="292"/>
      <c r="E298" s="279"/>
      <c r="F298" s="279"/>
      <c r="G298" s="279"/>
      <c r="H298" s="279"/>
      <c r="I298" s="279"/>
      <c r="J298" s="271"/>
    </row>
    <row r="299" spans="1:10" s="273" customFormat="1" ht="15">
      <c r="A299" s="385"/>
      <c r="B299" s="291"/>
      <c r="C299" s="279"/>
      <c r="D299" s="292"/>
      <c r="E299" s="279"/>
      <c r="F299" s="279"/>
      <c r="G299" s="279"/>
      <c r="H299" s="279"/>
      <c r="I299" s="279"/>
      <c r="J299" s="271"/>
    </row>
    <row r="300" spans="1:10" s="273" customFormat="1" ht="15">
      <c r="A300" s="385"/>
      <c r="B300" s="291"/>
      <c r="C300" s="279"/>
      <c r="D300" s="292"/>
      <c r="E300" s="279"/>
      <c r="F300" s="279"/>
      <c r="G300" s="279"/>
      <c r="H300" s="279"/>
      <c r="I300" s="279"/>
      <c r="J300" s="271"/>
    </row>
    <row r="301" spans="1:10" s="273" customFormat="1" ht="15">
      <c r="A301" s="385"/>
      <c r="B301" s="291"/>
      <c r="C301" s="279"/>
      <c r="D301" s="292"/>
      <c r="E301" s="279"/>
      <c r="F301" s="279"/>
      <c r="G301" s="279"/>
      <c r="H301" s="279"/>
      <c r="I301" s="279"/>
      <c r="J301" s="271"/>
    </row>
    <row r="302" spans="1:10" s="273" customFormat="1" ht="15">
      <c r="A302" s="385"/>
      <c r="B302" s="291"/>
      <c r="C302" s="279"/>
      <c r="D302" s="292"/>
      <c r="E302" s="279"/>
      <c r="F302" s="279"/>
      <c r="G302" s="279"/>
      <c r="H302" s="279"/>
      <c r="I302" s="279"/>
      <c r="J302" s="271"/>
    </row>
    <row r="303" spans="1:10" s="273" customFormat="1" ht="15">
      <c r="A303" s="385"/>
      <c r="B303" s="291"/>
      <c r="C303" s="279"/>
      <c r="D303" s="292"/>
      <c r="E303" s="279"/>
      <c r="F303" s="279"/>
      <c r="G303" s="279"/>
      <c r="H303" s="279"/>
      <c r="I303" s="279"/>
      <c r="J303" s="271"/>
    </row>
    <row r="304" spans="1:10" s="273" customFormat="1" ht="15">
      <c r="A304" s="385"/>
      <c r="B304" s="291"/>
      <c r="C304" s="279"/>
      <c r="D304" s="292"/>
      <c r="E304" s="279"/>
      <c r="F304" s="279"/>
      <c r="G304" s="279"/>
      <c r="H304" s="279"/>
      <c r="I304" s="279"/>
      <c r="J304" s="271"/>
    </row>
    <row r="305" spans="1:10" s="273" customFormat="1" ht="15">
      <c r="A305" s="385"/>
      <c r="B305" s="291"/>
      <c r="C305" s="279"/>
      <c r="D305" s="292"/>
      <c r="E305" s="279"/>
      <c r="F305" s="279"/>
      <c r="G305" s="279"/>
      <c r="H305" s="279"/>
      <c r="I305" s="279"/>
      <c r="J305" s="271"/>
    </row>
    <row r="306" spans="1:10" s="273" customFormat="1" ht="15">
      <c r="A306" s="385"/>
      <c r="B306" s="291"/>
      <c r="C306" s="279"/>
      <c r="D306" s="292"/>
      <c r="E306" s="279"/>
      <c r="F306" s="279"/>
      <c r="G306" s="279"/>
      <c r="H306" s="279"/>
      <c r="I306" s="279"/>
      <c r="J306" s="271"/>
    </row>
    <row r="307" spans="1:10" s="273" customFormat="1" ht="15">
      <c r="A307" s="385"/>
      <c r="B307" s="291"/>
      <c r="C307" s="279"/>
      <c r="D307" s="292"/>
      <c r="E307" s="279"/>
      <c r="F307" s="279"/>
      <c r="G307" s="279"/>
      <c r="H307" s="279"/>
      <c r="I307" s="279"/>
      <c r="J307" s="271"/>
    </row>
    <row r="308" spans="1:10" s="273" customFormat="1" ht="15">
      <c r="A308" s="385"/>
      <c r="B308" s="291"/>
      <c r="C308" s="279"/>
      <c r="D308" s="292"/>
      <c r="E308" s="279"/>
      <c r="F308" s="279"/>
      <c r="G308" s="279"/>
      <c r="H308" s="279"/>
      <c r="I308" s="279"/>
      <c r="J308" s="271"/>
    </row>
    <row r="309" spans="1:10" s="273" customFormat="1" ht="15">
      <c r="A309" s="385"/>
      <c r="B309" s="291"/>
      <c r="C309" s="279"/>
      <c r="D309" s="292"/>
      <c r="E309" s="279"/>
      <c r="F309" s="279"/>
      <c r="G309" s="279"/>
      <c r="H309" s="279"/>
      <c r="I309" s="279"/>
      <c r="J309" s="271"/>
    </row>
    <row r="310" spans="1:10" s="273" customFormat="1" ht="15">
      <c r="A310" s="385"/>
      <c r="B310" s="291"/>
      <c r="C310" s="279"/>
      <c r="D310" s="292"/>
      <c r="E310" s="279"/>
      <c r="F310" s="279"/>
      <c r="G310" s="279"/>
      <c r="H310" s="279"/>
      <c r="I310" s="279"/>
      <c r="J310" s="271"/>
    </row>
    <row r="311" spans="1:10" s="273" customFormat="1" ht="15">
      <c r="A311" s="385"/>
      <c r="B311" s="291"/>
      <c r="C311" s="279"/>
      <c r="D311" s="292"/>
      <c r="E311" s="279"/>
      <c r="F311" s="279"/>
      <c r="G311" s="279"/>
      <c r="H311" s="279"/>
      <c r="I311" s="279"/>
      <c r="J311" s="271"/>
    </row>
    <row r="312" spans="1:10" s="273" customFormat="1" ht="15">
      <c r="A312" s="385"/>
      <c r="B312" s="291"/>
      <c r="C312" s="279"/>
      <c r="D312" s="292"/>
      <c r="E312" s="279"/>
      <c r="F312" s="279"/>
      <c r="G312" s="279"/>
      <c r="H312" s="279"/>
      <c r="I312" s="279"/>
      <c r="J312" s="271"/>
    </row>
    <row r="313" spans="1:10" s="273" customFormat="1" ht="15">
      <c r="A313" s="385"/>
      <c r="B313" s="291"/>
      <c r="C313" s="279"/>
      <c r="D313" s="292"/>
      <c r="E313" s="279"/>
      <c r="F313" s="279"/>
      <c r="G313" s="279"/>
      <c r="H313" s="279"/>
      <c r="I313" s="279"/>
      <c r="J313" s="271"/>
    </row>
    <row r="314" spans="1:10" s="273" customFormat="1" ht="15">
      <c r="A314" s="385"/>
      <c r="B314" s="291"/>
      <c r="C314" s="279"/>
      <c r="D314" s="292"/>
      <c r="E314" s="279"/>
      <c r="F314" s="279"/>
      <c r="G314" s="279"/>
      <c r="H314" s="279"/>
      <c r="I314" s="279"/>
      <c r="J314" s="271"/>
    </row>
    <row r="315" spans="1:10" s="273" customFormat="1" ht="15">
      <c r="A315" s="385"/>
      <c r="B315" s="291"/>
      <c r="C315" s="279"/>
      <c r="D315" s="292"/>
      <c r="E315" s="279"/>
      <c r="F315" s="279"/>
      <c r="G315" s="279"/>
      <c r="H315" s="279"/>
      <c r="I315" s="279"/>
      <c r="J315" s="271"/>
    </row>
    <row r="316" spans="1:10" s="273" customFormat="1" ht="15">
      <c r="A316" s="385"/>
      <c r="B316" s="291"/>
      <c r="C316" s="279"/>
      <c r="D316" s="292"/>
      <c r="E316" s="279"/>
      <c r="F316" s="279"/>
      <c r="G316" s="279"/>
      <c r="H316" s="279"/>
      <c r="I316" s="279"/>
      <c r="J316" s="271"/>
    </row>
    <row r="317" spans="1:10" s="273" customFormat="1" ht="15">
      <c r="A317" s="385"/>
      <c r="B317" s="291"/>
      <c r="C317" s="279"/>
      <c r="D317" s="292"/>
      <c r="E317" s="279"/>
      <c r="F317" s="279"/>
      <c r="G317" s="279"/>
      <c r="H317" s="279"/>
      <c r="I317" s="279"/>
      <c r="J317" s="271"/>
    </row>
    <row r="318" spans="1:10" s="273" customFormat="1" ht="15">
      <c r="A318" s="385"/>
      <c r="B318" s="291"/>
      <c r="C318" s="279"/>
      <c r="D318" s="292"/>
      <c r="E318" s="279"/>
      <c r="F318" s="279"/>
      <c r="G318" s="279"/>
      <c r="H318" s="279"/>
      <c r="I318" s="279"/>
      <c r="J318" s="271"/>
    </row>
    <row r="319" spans="1:10" s="273" customFormat="1" ht="15">
      <c r="A319" s="385"/>
      <c r="B319" s="291"/>
      <c r="C319" s="279"/>
      <c r="D319" s="292"/>
      <c r="E319" s="279"/>
      <c r="F319" s="279"/>
      <c r="G319" s="279"/>
      <c r="H319" s="279"/>
      <c r="I319" s="279"/>
      <c r="J319" s="271"/>
    </row>
    <row r="320" spans="1:10" s="273" customFormat="1" ht="15">
      <c r="A320" s="385"/>
      <c r="B320" s="291"/>
      <c r="C320" s="279"/>
      <c r="D320" s="292"/>
      <c r="E320" s="279"/>
      <c r="F320" s="279"/>
      <c r="G320" s="279"/>
      <c r="H320" s="279"/>
      <c r="I320" s="279"/>
      <c r="J320" s="271"/>
    </row>
    <row r="321" spans="1:10" s="273" customFormat="1" ht="15">
      <c r="A321" s="385"/>
      <c r="B321" s="291"/>
      <c r="C321" s="279"/>
      <c r="D321" s="292"/>
      <c r="E321" s="279"/>
      <c r="F321" s="279"/>
      <c r="G321" s="279"/>
      <c r="H321" s="279"/>
      <c r="I321" s="279"/>
      <c r="J321" s="271"/>
    </row>
    <row r="322" spans="1:10" s="273" customFormat="1" ht="15">
      <c r="A322" s="385"/>
      <c r="B322" s="291"/>
      <c r="C322" s="279"/>
      <c r="D322" s="292"/>
      <c r="E322" s="279"/>
      <c r="F322" s="279"/>
      <c r="G322" s="279"/>
      <c r="H322" s="279"/>
      <c r="I322" s="279"/>
      <c r="J322" s="271"/>
    </row>
    <row r="323" spans="1:10" s="273" customFormat="1" ht="15">
      <c r="A323" s="385"/>
      <c r="B323" s="291"/>
      <c r="C323" s="279"/>
      <c r="D323" s="292">
        <f t="shared" ref="D323:D339" si="4">ROUNDUP(C323*120%,0)</f>
        <v>0</v>
      </c>
      <c r="E323" s="279"/>
      <c r="F323" s="279"/>
      <c r="G323" s="279"/>
      <c r="H323" s="279"/>
      <c r="I323" s="279"/>
      <c r="J323" s="271"/>
    </row>
    <row r="324" spans="1:10" s="273" customFormat="1" ht="15">
      <c r="A324" s="385"/>
      <c r="B324" s="291"/>
      <c r="C324" s="279"/>
      <c r="D324" s="292">
        <f t="shared" si="4"/>
        <v>0</v>
      </c>
      <c r="E324" s="279"/>
      <c r="F324" s="279"/>
      <c r="G324" s="279"/>
      <c r="H324" s="279"/>
      <c r="I324" s="279"/>
      <c r="J324" s="271"/>
    </row>
    <row r="325" spans="1:10" s="273" customFormat="1" ht="15">
      <c r="A325" s="385"/>
      <c r="B325" s="291"/>
      <c r="C325" s="279"/>
      <c r="D325" s="292">
        <f t="shared" si="4"/>
        <v>0</v>
      </c>
      <c r="E325" s="279"/>
      <c r="F325" s="279"/>
      <c r="G325" s="279"/>
      <c r="H325" s="279"/>
      <c r="I325" s="279"/>
      <c r="J325" s="271"/>
    </row>
    <row r="326" spans="1:10" s="273" customFormat="1" ht="15">
      <c r="A326" s="385"/>
      <c r="B326" s="291"/>
      <c r="C326" s="279"/>
      <c r="D326" s="292">
        <f t="shared" si="4"/>
        <v>0</v>
      </c>
      <c r="E326" s="279"/>
      <c r="F326" s="279"/>
      <c r="G326" s="279"/>
      <c r="H326" s="279"/>
      <c r="I326" s="279"/>
      <c r="J326" s="271"/>
    </row>
    <row r="327" spans="1:10" s="273" customFormat="1" ht="15">
      <c r="A327" s="385"/>
      <c r="B327" s="291"/>
      <c r="C327" s="279"/>
      <c r="D327" s="292">
        <f t="shared" si="4"/>
        <v>0</v>
      </c>
      <c r="E327" s="279"/>
      <c r="F327" s="279"/>
      <c r="G327" s="279"/>
      <c r="H327" s="279"/>
      <c r="I327" s="279"/>
      <c r="J327" s="271"/>
    </row>
    <row r="328" spans="1:10" s="273" customFormat="1" ht="15">
      <c r="A328" s="385"/>
      <c r="B328" s="291"/>
      <c r="C328" s="279"/>
      <c r="D328" s="292">
        <f t="shared" si="4"/>
        <v>0</v>
      </c>
      <c r="E328" s="279"/>
      <c r="F328" s="279"/>
      <c r="G328" s="279"/>
      <c r="H328" s="279"/>
      <c r="I328" s="279"/>
      <c r="J328" s="271"/>
    </row>
    <row r="329" spans="1:10" s="273" customFormat="1" ht="15">
      <c r="A329" s="385"/>
      <c r="B329" s="291"/>
      <c r="C329" s="279"/>
      <c r="D329" s="292">
        <f t="shared" si="4"/>
        <v>0</v>
      </c>
      <c r="E329" s="279"/>
      <c r="F329" s="279"/>
      <c r="G329" s="279"/>
      <c r="H329" s="279"/>
      <c r="I329" s="279"/>
      <c r="J329" s="271"/>
    </row>
    <row r="330" spans="1:10" s="273" customFormat="1" ht="15">
      <c r="A330" s="385"/>
      <c r="B330" s="291"/>
      <c r="C330" s="279"/>
      <c r="D330" s="292">
        <f t="shared" si="4"/>
        <v>0</v>
      </c>
      <c r="E330" s="279"/>
      <c r="F330" s="279"/>
      <c r="G330" s="279"/>
      <c r="H330" s="279"/>
      <c r="I330" s="279"/>
      <c r="J330" s="271"/>
    </row>
    <row r="331" spans="1:10" s="273" customFormat="1" ht="15">
      <c r="A331" s="385"/>
      <c r="B331" s="291"/>
      <c r="C331" s="279"/>
      <c r="D331" s="292">
        <f t="shared" si="4"/>
        <v>0</v>
      </c>
      <c r="E331" s="279"/>
      <c r="F331" s="279"/>
      <c r="G331" s="279"/>
      <c r="H331" s="279"/>
      <c r="I331" s="279"/>
      <c r="J331" s="271"/>
    </row>
    <row r="332" spans="1:10" s="273" customFormat="1" ht="15">
      <c r="B332" s="291"/>
      <c r="C332" s="279"/>
      <c r="D332" s="292">
        <f t="shared" si="4"/>
        <v>0</v>
      </c>
      <c r="E332" s="279"/>
      <c r="F332" s="279"/>
      <c r="G332" s="279"/>
      <c r="H332" s="279"/>
      <c r="I332" s="279"/>
      <c r="J332" s="271"/>
    </row>
    <row r="333" spans="1:10" s="273" customFormat="1" ht="15">
      <c r="B333" s="291"/>
      <c r="C333" s="279"/>
      <c r="D333" s="292">
        <f t="shared" si="4"/>
        <v>0</v>
      </c>
      <c r="E333" s="279"/>
      <c r="F333" s="279"/>
      <c r="G333" s="279"/>
      <c r="H333" s="279"/>
      <c r="I333" s="279"/>
      <c r="J333" s="271"/>
    </row>
    <row r="334" spans="1:10" s="273" customFormat="1">
      <c r="B334" s="274"/>
      <c r="D334" s="275">
        <f t="shared" si="4"/>
        <v>0</v>
      </c>
      <c r="H334" s="271"/>
      <c r="I334" s="271"/>
      <c r="J334" s="271"/>
    </row>
    <row r="335" spans="1:10" s="273" customFormat="1">
      <c r="B335" s="274"/>
      <c r="D335" s="275">
        <f t="shared" si="4"/>
        <v>0</v>
      </c>
      <c r="H335" s="271"/>
      <c r="I335" s="271"/>
      <c r="J335" s="271"/>
    </row>
    <row r="336" spans="1:10" s="273" customFormat="1">
      <c r="B336" s="274"/>
      <c r="D336" s="275">
        <f t="shared" si="4"/>
        <v>0</v>
      </c>
      <c r="H336" s="271"/>
      <c r="I336" s="271"/>
      <c r="J336" s="271"/>
    </row>
    <row r="337" spans="2:10" s="273" customFormat="1">
      <c r="B337" s="274"/>
      <c r="D337" s="275">
        <f t="shared" si="4"/>
        <v>0</v>
      </c>
      <c r="H337" s="271"/>
      <c r="I337" s="271"/>
      <c r="J337" s="271"/>
    </row>
    <row r="338" spans="2:10" s="273" customFormat="1">
      <c r="B338" s="274"/>
      <c r="D338" s="275">
        <f t="shared" si="4"/>
        <v>0</v>
      </c>
      <c r="H338" s="271"/>
      <c r="I338" s="271"/>
      <c r="J338" s="271"/>
    </row>
    <row r="339" spans="2:10" s="273" customFormat="1">
      <c r="B339" s="274"/>
      <c r="D339" s="275">
        <f t="shared" si="4"/>
        <v>0</v>
      </c>
      <c r="H339" s="271"/>
      <c r="I339" s="271"/>
      <c r="J339" s="271"/>
    </row>
  </sheetData>
  <sheetProtection algorithmName="SHA-512" hashValue="3B6mM3NzfJz8jy5i7fUMI6ZZI+2Tl1oVFmdGqczCOiELB9M1p4nKSVmNyKwY79NYPBVEInvLnnX4743VnCzyYQ==" saltValue="uaPQ1CC7hZCdxTvBuvqFFQ==" spinCount="100000" sheet="1" objects="1" scenarios="1"/>
  <mergeCells count="4">
    <mergeCell ref="B4:B6"/>
    <mergeCell ref="C4:C5"/>
    <mergeCell ref="D4:F4"/>
    <mergeCell ref="G4:G5"/>
  </mergeCells>
  <dataValidations count="1">
    <dataValidation type="whole" allowBlank="1" showInputMessage="1" showErrorMessage="1" sqref="E238:F239 E8:F235" xr:uid="{00000000-0002-0000-0900-000000000000}">
      <formula1>1</formula1>
      <formula2>100</formula2>
    </dataValidation>
  </dataValidations>
  <printOptions horizontalCentered="1"/>
  <pageMargins left="0.39370078740157483" right="0.39370078740157483" top="0.98425196850393704" bottom="0.55118110236220474" header="0.27559055118110237" footer="0.27559055118110237"/>
  <pageSetup paperSize="9" scale="88" fitToHeight="0" orientation="portrait" r:id="rId1"/>
  <headerFooter>
    <oddHeader xml:space="preserve">&amp;C&amp;"Arial,Fett"Übersicht über die ab 1. Januar 2020 geltenden Pauschbeträge für Verpflegungsmehraufwendungen und Übernachtungskosten im Ausland
&amp;"Arial,Standard"&amp;11
</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2">
              <controlPr defaultSize="0" print="0" autoFill="0" autoPict="0" macro="[0]!ZurBedien_2">
                <anchor moveWithCells="1" sizeWithCells="1">
                  <from>
                    <xdr:col>9</xdr:col>
                    <xdr:colOff>76200</xdr:colOff>
                    <xdr:row>2</xdr:row>
                    <xdr:rowOff>133350</xdr:rowOff>
                  </from>
                  <to>
                    <xdr:col>11</xdr:col>
                    <xdr:colOff>123825</xdr:colOff>
                    <xdr:row>5</xdr:row>
                    <xdr:rowOff>190500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pageSetUpPr fitToPage="1"/>
  </sheetPr>
  <dimension ref="B2:K60"/>
  <sheetViews>
    <sheetView showGridLines="0" showRowColHeaders="0" showZeros="0" zoomScaleNormal="100" workbookViewId="0">
      <selection activeCell="B6" sqref="B6"/>
    </sheetView>
  </sheetViews>
  <sheetFormatPr baseColWidth="10" defaultRowHeight="12.75"/>
  <cols>
    <col min="1" max="1" width="1.85546875" customWidth="1"/>
    <col min="2" max="2" width="10" customWidth="1"/>
    <col min="3" max="3" width="7.5703125" style="27" customWidth="1"/>
    <col min="4" max="4" width="77.42578125" customWidth="1"/>
    <col min="6" max="11" width="11.42578125" style="1"/>
  </cols>
  <sheetData>
    <row r="2" spans="2:11" s="3" customFormat="1" ht="18.75">
      <c r="B2" s="231" t="s">
        <v>7</v>
      </c>
      <c r="C2" s="201"/>
      <c r="D2" s="50"/>
      <c r="E2" s="50"/>
      <c r="F2" s="1"/>
      <c r="G2" s="1"/>
      <c r="H2" s="1"/>
      <c r="I2" s="1"/>
      <c r="J2" s="1"/>
      <c r="K2" s="1"/>
    </row>
    <row r="3" spans="2:11" s="1" customFormat="1" ht="9.75" customHeight="1">
      <c r="B3" s="54"/>
      <c r="C3" s="202"/>
      <c r="D3" s="47"/>
      <c r="E3" s="47"/>
    </row>
    <row r="4" spans="2:11" s="4" customFormat="1" ht="28.5" customHeight="1">
      <c r="B4" s="215" t="s">
        <v>16</v>
      </c>
      <c r="C4" s="203" t="s">
        <v>14</v>
      </c>
      <c r="D4" s="113" t="s">
        <v>2</v>
      </c>
      <c r="E4" s="203" t="s">
        <v>15</v>
      </c>
      <c r="F4" s="1"/>
      <c r="G4" s="1"/>
      <c r="H4" s="1"/>
      <c r="I4" s="1"/>
      <c r="J4" s="1"/>
      <c r="K4" s="1"/>
    </row>
    <row r="5" spans="2:11" s="1" customFormat="1" ht="9" customHeight="1">
      <c r="B5" s="204"/>
      <c r="C5" s="205"/>
      <c r="D5" s="108"/>
      <c r="E5" s="206"/>
    </row>
    <row r="6" spans="2:11" s="1" customFormat="1" ht="21" customHeight="1">
      <c r="B6" s="207"/>
      <c r="C6" s="208"/>
      <c r="D6" s="207"/>
      <c r="E6" s="209"/>
      <c r="G6" s="28"/>
    </row>
    <row r="7" spans="2:11" s="1" customFormat="1" ht="21" customHeight="1">
      <c r="B7" s="207"/>
      <c r="C7" s="208"/>
      <c r="D7" s="207"/>
      <c r="E7" s="209"/>
    </row>
    <row r="8" spans="2:11" s="1" customFormat="1" ht="21" customHeight="1">
      <c r="B8" s="207"/>
      <c r="C8" s="208"/>
      <c r="D8" s="207"/>
      <c r="E8" s="209"/>
    </row>
    <row r="9" spans="2:11" s="1" customFormat="1" ht="21" customHeight="1">
      <c r="B9" s="207"/>
      <c r="C9" s="208"/>
      <c r="D9" s="207"/>
      <c r="E9" s="209"/>
    </row>
    <row r="10" spans="2:11" s="1" customFormat="1" ht="21" customHeight="1">
      <c r="B10" s="207"/>
      <c r="C10" s="208"/>
      <c r="D10" s="207"/>
      <c r="E10" s="209"/>
    </row>
    <row r="11" spans="2:11" s="1" customFormat="1" ht="21" customHeight="1">
      <c r="B11" s="207"/>
      <c r="C11" s="208"/>
      <c r="D11" s="207"/>
      <c r="E11" s="209"/>
    </row>
    <row r="12" spans="2:11" s="1" customFormat="1" ht="21" customHeight="1">
      <c r="B12" s="207"/>
      <c r="C12" s="208"/>
      <c r="D12" s="207"/>
      <c r="E12" s="209"/>
    </row>
    <row r="13" spans="2:11" s="1" customFormat="1" ht="21" customHeight="1">
      <c r="B13" s="207"/>
      <c r="C13" s="208"/>
      <c r="D13" s="207"/>
      <c r="E13" s="209"/>
    </row>
    <row r="14" spans="2:11" s="1" customFormat="1" ht="21" customHeight="1">
      <c r="B14" s="207"/>
      <c r="C14" s="208"/>
      <c r="D14" s="207"/>
      <c r="E14" s="209"/>
    </row>
    <row r="15" spans="2:11" s="1" customFormat="1" ht="21" customHeight="1">
      <c r="B15" s="207"/>
      <c r="C15" s="208"/>
      <c r="D15" s="207"/>
      <c r="E15" s="209"/>
    </row>
    <row r="16" spans="2:11" s="1" customFormat="1" ht="21" customHeight="1">
      <c r="B16" s="207"/>
      <c r="C16" s="208"/>
      <c r="D16" s="207"/>
      <c r="E16" s="209"/>
    </row>
    <row r="17" spans="2:11" s="1" customFormat="1" ht="21" customHeight="1">
      <c r="B17" s="207"/>
      <c r="C17" s="208"/>
      <c r="D17" s="207"/>
      <c r="E17" s="209"/>
    </row>
    <row r="18" spans="2:11" s="1" customFormat="1" ht="21" customHeight="1">
      <c r="B18" s="207"/>
      <c r="C18" s="208"/>
      <c r="D18" s="207"/>
      <c r="E18" s="209"/>
    </row>
    <row r="19" spans="2:11" s="1" customFormat="1" ht="21" customHeight="1">
      <c r="B19" s="207"/>
      <c r="C19" s="208"/>
      <c r="D19" s="207"/>
      <c r="E19" s="209"/>
    </row>
    <row r="20" spans="2:11" s="1" customFormat="1" ht="21" customHeight="1">
      <c r="B20" s="207"/>
      <c r="C20" s="208"/>
      <c r="D20" s="207"/>
      <c r="E20" s="209"/>
    </row>
    <row r="21" spans="2:11" s="1" customFormat="1" ht="21" customHeight="1">
      <c r="B21" s="207"/>
      <c r="C21" s="208"/>
      <c r="D21" s="207"/>
      <c r="E21" s="209"/>
    </row>
    <row r="22" spans="2:11" s="1" customFormat="1" ht="21" customHeight="1">
      <c r="B22" s="207"/>
      <c r="C22" s="208"/>
      <c r="D22" s="207"/>
      <c r="E22" s="209"/>
    </row>
    <row r="23" spans="2:11" s="1" customFormat="1" ht="21" customHeight="1">
      <c r="B23" s="207"/>
      <c r="C23" s="208"/>
      <c r="D23" s="207"/>
      <c r="E23" s="209"/>
    </row>
    <row r="24" spans="2:11" s="1" customFormat="1" ht="21" customHeight="1">
      <c r="B24" s="207"/>
      <c r="C24" s="208"/>
      <c r="D24" s="207"/>
      <c r="E24" s="209"/>
    </row>
    <row r="25" spans="2:11" s="1" customFormat="1" ht="21" customHeight="1">
      <c r="B25" s="207"/>
      <c r="C25" s="208"/>
      <c r="D25" s="207"/>
      <c r="E25" s="209"/>
    </row>
    <row r="26" spans="2:11" s="1" customFormat="1" ht="21" customHeight="1">
      <c r="B26" s="207"/>
      <c r="C26" s="208"/>
      <c r="D26" s="207"/>
      <c r="E26" s="209"/>
    </row>
    <row r="27" spans="2:11" s="1" customFormat="1" ht="21" customHeight="1">
      <c r="B27" s="207"/>
      <c r="C27" s="208"/>
      <c r="D27" s="207"/>
      <c r="E27" s="209"/>
    </row>
    <row r="28" spans="2:11" s="1" customFormat="1" ht="21" customHeight="1">
      <c r="B28" s="207"/>
      <c r="C28" s="208"/>
      <c r="D28" s="207"/>
      <c r="E28" s="209"/>
    </row>
    <row r="29" spans="2:11" s="1" customFormat="1" ht="21" customHeight="1">
      <c r="B29" s="207"/>
      <c r="C29" s="208"/>
      <c r="D29" s="207"/>
      <c r="E29" s="209"/>
    </row>
    <row r="30" spans="2:11" s="1" customFormat="1" ht="21" customHeight="1">
      <c r="B30" s="207"/>
      <c r="C30" s="208"/>
      <c r="D30" s="207"/>
      <c r="E30" s="209"/>
    </row>
    <row r="31" spans="2:11" s="4" customFormat="1" ht="21" customHeight="1">
      <c r="B31" s="210"/>
      <c r="C31" s="211"/>
      <c r="D31" s="210" t="s">
        <v>3</v>
      </c>
      <c r="E31" s="212">
        <f>SUM(E6:E30)</f>
        <v>0</v>
      </c>
      <c r="F31" s="39"/>
      <c r="G31" s="1"/>
      <c r="H31" s="1"/>
      <c r="I31" s="1"/>
      <c r="J31" s="1"/>
      <c r="K31" s="1"/>
    </row>
    <row r="32" spans="2:11">
      <c r="B32" s="213"/>
      <c r="C32" s="214"/>
      <c r="D32" s="213"/>
      <c r="E32" s="213"/>
      <c r="F32" s="39"/>
    </row>
    <row r="33" spans="2:6">
      <c r="B33" s="40"/>
      <c r="C33" s="41"/>
      <c r="D33" s="40"/>
      <c r="E33" s="40"/>
      <c r="F33" s="39"/>
    </row>
    <row r="34" spans="2:6">
      <c r="B34" s="40"/>
      <c r="C34" s="41"/>
      <c r="D34" s="40"/>
      <c r="E34" s="40"/>
      <c r="F34" s="39"/>
    </row>
    <row r="35" spans="2:6">
      <c r="B35" s="40"/>
      <c r="C35" s="41"/>
      <c r="D35" s="40"/>
      <c r="E35" s="40"/>
      <c r="F35" s="39"/>
    </row>
    <row r="36" spans="2:6">
      <c r="B36" s="40"/>
      <c r="C36" s="41"/>
      <c r="D36" s="40"/>
      <c r="E36" s="40"/>
      <c r="F36" s="39"/>
    </row>
    <row r="37" spans="2:6">
      <c r="B37" s="40"/>
      <c r="C37" s="41"/>
      <c r="D37" s="40"/>
      <c r="E37" s="40"/>
      <c r="F37" s="39"/>
    </row>
    <row r="38" spans="2:6">
      <c r="B38" s="40"/>
      <c r="C38" s="41"/>
      <c r="D38" s="40"/>
      <c r="E38" s="40"/>
      <c r="F38" s="39"/>
    </row>
    <row r="39" spans="2:6">
      <c r="B39" s="40"/>
      <c r="C39" s="41"/>
      <c r="D39" s="40"/>
      <c r="E39" s="40"/>
      <c r="F39" s="39"/>
    </row>
    <row r="40" spans="2:6">
      <c r="B40" s="40"/>
      <c r="C40" s="41"/>
      <c r="D40" s="40"/>
      <c r="E40" s="40"/>
      <c r="F40" s="39"/>
    </row>
    <row r="41" spans="2:6">
      <c r="B41" s="40"/>
      <c r="C41" s="41"/>
      <c r="D41" s="40"/>
      <c r="E41" s="40"/>
      <c r="F41" s="39"/>
    </row>
    <row r="42" spans="2:6">
      <c r="B42" s="40"/>
      <c r="C42" s="41"/>
      <c r="D42" s="40"/>
      <c r="E42" s="40"/>
      <c r="F42" s="39"/>
    </row>
    <row r="43" spans="2:6">
      <c r="B43" s="40"/>
      <c r="C43" s="41"/>
      <c r="D43" s="40"/>
      <c r="E43" s="40"/>
      <c r="F43" s="39"/>
    </row>
    <row r="44" spans="2:6">
      <c r="B44" s="40"/>
      <c r="C44" s="41"/>
      <c r="D44" s="40"/>
      <c r="E44" s="40"/>
      <c r="F44" s="39"/>
    </row>
    <row r="45" spans="2:6">
      <c r="B45" s="40"/>
      <c r="C45" s="41"/>
      <c r="D45" s="40"/>
      <c r="E45" s="40"/>
      <c r="F45" s="39"/>
    </row>
    <row r="46" spans="2:6">
      <c r="B46" s="40"/>
      <c r="C46" s="41"/>
      <c r="D46" s="40"/>
      <c r="E46" s="40"/>
      <c r="F46" s="39"/>
    </row>
    <row r="47" spans="2:6">
      <c r="B47" s="40"/>
      <c r="C47" s="41"/>
      <c r="D47" s="40"/>
      <c r="E47" s="40"/>
      <c r="F47" s="39"/>
    </row>
    <row r="48" spans="2:6">
      <c r="B48" s="40"/>
      <c r="C48" s="41"/>
      <c r="D48" s="40"/>
      <c r="E48" s="40"/>
      <c r="F48" s="39"/>
    </row>
    <row r="49" spans="2:6">
      <c r="B49" s="40"/>
      <c r="C49" s="41"/>
      <c r="D49" s="40"/>
      <c r="E49" s="40"/>
      <c r="F49" s="39"/>
    </row>
    <row r="50" spans="2:6">
      <c r="B50" s="40"/>
      <c r="C50" s="41"/>
      <c r="D50" s="40"/>
      <c r="E50" s="40"/>
      <c r="F50" s="39"/>
    </row>
    <row r="51" spans="2:6">
      <c r="B51" s="40"/>
      <c r="C51" s="41"/>
      <c r="D51" s="40"/>
      <c r="E51" s="40"/>
      <c r="F51" s="39"/>
    </row>
    <row r="52" spans="2:6">
      <c r="B52" s="40"/>
      <c r="C52" s="41"/>
      <c r="D52" s="40"/>
      <c r="E52" s="40"/>
      <c r="F52" s="39"/>
    </row>
    <row r="53" spans="2:6">
      <c r="B53" s="40"/>
      <c r="C53" s="41"/>
      <c r="D53" s="40"/>
      <c r="E53" s="40"/>
      <c r="F53" s="39"/>
    </row>
    <row r="54" spans="2:6">
      <c r="B54" s="40"/>
      <c r="C54" s="41"/>
      <c r="D54" s="40"/>
      <c r="E54" s="40"/>
      <c r="F54" s="39"/>
    </row>
    <row r="55" spans="2:6">
      <c r="B55" s="40"/>
      <c r="C55" s="41"/>
      <c r="D55" s="40"/>
      <c r="E55" s="40"/>
      <c r="F55" s="39"/>
    </row>
    <row r="56" spans="2:6">
      <c r="B56" s="40"/>
      <c r="C56" s="41"/>
      <c r="D56" s="40"/>
      <c r="E56" s="40"/>
      <c r="F56" s="39"/>
    </row>
    <row r="57" spans="2:6">
      <c r="B57" s="40"/>
      <c r="C57" s="41"/>
      <c r="D57" s="40"/>
      <c r="E57" s="40"/>
      <c r="F57" s="39"/>
    </row>
    <row r="58" spans="2:6">
      <c r="B58" s="40"/>
      <c r="C58" s="41"/>
      <c r="D58" s="40"/>
      <c r="E58" s="40"/>
      <c r="F58" s="39"/>
    </row>
    <row r="59" spans="2:6">
      <c r="B59" s="40"/>
      <c r="C59" s="41"/>
      <c r="D59" s="40"/>
      <c r="E59" s="40"/>
      <c r="F59" s="39"/>
    </row>
    <row r="60" spans="2:6">
      <c r="B60" s="40"/>
      <c r="C60" s="41"/>
      <c r="D60" s="40"/>
      <c r="E60" s="40"/>
      <c r="F60" s="39"/>
    </row>
  </sheetData>
  <sheetProtection password="A568" sheet="1"/>
  <phoneticPr fontId="6" type="noConversion"/>
  <pageMargins left="0.78740157480314965" right="0.78740157480314965" top="0.98425196850393704" bottom="0.98425196850393704" header="0.51181102362204722" footer="0.51181102362204722"/>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0" r:id="rId4" name="Button 4">
              <controlPr defaultSize="0" print="0" autoFill="0" autoPict="0" macro="[0]!Reisekostenabrechnung">
                <anchor moveWithCells="1" sizeWithCells="1">
                  <from>
                    <xdr:col>0</xdr:col>
                    <xdr:colOff>104775</xdr:colOff>
                    <xdr:row>32</xdr:row>
                    <xdr:rowOff>114300</xdr:rowOff>
                  </from>
                  <to>
                    <xdr:col>5</xdr:col>
                    <xdr:colOff>28575</xdr:colOff>
                    <xdr:row>35</xdr:row>
                    <xdr:rowOff>66675</xdr:rowOff>
                  </to>
                </anchor>
              </controlPr>
            </control>
          </mc:Choice>
        </mc:AlternateContent>
        <mc:AlternateContent xmlns:mc="http://schemas.openxmlformats.org/markup-compatibility/2006">
          <mc:Choice Requires="x14">
            <control shapeId="4101" r:id="rId5" name="Button 5">
              <controlPr defaultSize="0" print="0" autoFill="0" autoPict="0" macro="[0]!Drucken">
                <anchor moveWithCells="1" sizeWithCells="1">
                  <from>
                    <xdr:col>3</xdr:col>
                    <xdr:colOff>514350</xdr:colOff>
                    <xdr:row>0</xdr:row>
                    <xdr:rowOff>66675</xdr:rowOff>
                  </from>
                  <to>
                    <xdr:col>4</xdr:col>
                    <xdr:colOff>285750</xdr:colOff>
                    <xdr:row>1</xdr:row>
                    <xdr:rowOff>200025</xdr:rowOff>
                  </to>
                </anchor>
              </controlPr>
            </control>
          </mc:Choice>
        </mc:AlternateContent>
        <mc:AlternateContent xmlns:mc="http://schemas.openxmlformats.org/markup-compatibility/2006">
          <mc:Choice Requires="x14">
            <control shapeId="4102" r:id="rId6" name="Button 6">
              <controlPr defaultSize="0" print="0" autoFill="0" autoPict="0" macro="[0]!Info_Anlage">
                <anchor moveWithCells="1" sizeWithCells="1">
                  <from>
                    <xdr:col>4</xdr:col>
                    <xdr:colOff>314325</xdr:colOff>
                    <xdr:row>0</xdr:row>
                    <xdr:rowOff>76200</xdr:rowOff>
                  </from>
                  <to>
                    <xdr:col>4</xdr:col>
                    <xdr:colOff>685800</xdr:colOff>
                    <xdr:row>1</xdr:row>
                    <xdr:rowOff>200025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8a4449b-d149-4ae5-9487-6fa72debe2c9" xsi:nil="true"/>
    <lcf76f155ced4ddcb4097134ff3c332f xmlns="31783d01-2dad-4978-a4f9-bada5f3b337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EF6D5AEC4ED8E4CACCD635FB307996E" ma:contentTypeVersion="15" ma:contentTypeDescription="Ein neues Dokument erstellen." ma:contentTypeScope="" ma:versionID="29f15c29aedbff9fd2d0afcd410dbb40">
  <xsd:schema xmlns:xsd="http://www.w3.org/2001/XMLSchema" xmlns:xs="http://www.w3.org/2001/XMLSchema" xmlns:p="http://schemas.microsoft.com/office/2006/metadata/properties" xmlns:ns2="31783d01-2dad-4978-a4f9-bada5f3b3375" xmlns:ns3="58a4449b-d149-4ae5-9487-6fa72debe2c9" targetNamespace="http://schemas.microsoft.com/office/2006/metadata/properties" ma:root="true" ma:fieldsID="0ea4a6db8b129d44c3cebdfc2bc8c362" ns2:_="" ns3:_="">
    <xsd:import namespace="31783d01-2dad-4978-a4f9-bada5f3b3375"/>
    <xsd:import namespace="58a4449b-d149-4ae5-9487-6fa72debe2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83d01-2dad-4978-a4f9-bada5f3b33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8394f44a-96cd-4837-b18c-a17493e3d2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a4449b-d149-4ae5-9487-6fa72debe2c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85d938-9460-4f6d-b75c-3a080c53c913}" ma:internalName="TaxCatchAll" ma:showField="CatchAllData" ma:web="58a4449b-d149-4ae5-9487-6fa72debe2c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False</openByDefault>
  <xsnScope/>
</customXsn>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B2D0144B-0D83-4895-8D02-C9FCE559FCA6}">
  <ds:schemaRefs>
    <ds:schemaRef ds:uri="http://schemas.microsoft.com/sharepoint/v3/contenttype/forms"/>
  </ds:schemaRefs>
</ds:datastoreItem>
</file>

<file path=customXml/itemProps2.xml><?xml version="1.0" encoding="utf-8"?>
<ds:datastoreItem xmlns:ds="http://schemas.openxmlformats.org/officeDocument/2006/customXml" ds:itemID="{8C173EFC-0915-4E0E-8133-37724E7668F7}">
  <ds:schemaRefs>
    <ds:schemaRef ds:uri="a63ba293-d0eb-4c44-a0f7-633bbce8f433"/>
    <ds:schemaRef ds:uri="http://www.w3.org/XML/1998/namespace"/>
    <ds:schemaRef ds:uri="http://schemas.openxmlformats.org/package/2006/metadata/core-properties"/>
    <ds:schemaRef ds:uri="http://schemas.microsoft.com/office/2006/documentManagement/types"/>
    <ds:schemaRef ds:uri="http://purl.org/dc/elements/1.1/"/>
    <ds:schemaRef ds:uri="http://purl.org/dc/term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9DFDA28-6201-48FA-A7C3-0D76BA5BC9AB}"/>
</file>

<file path=customXml/itemProps4.xml><?xml version="1.0" encoding="utf-8"?>
<ds:datastoreItem xmlns:ds="http://schemas.openxmlformats.org/officeDocument/2006/customXml" ds:itemID="{C8370E4E-FB44-4860-A422-9B6C67701583}">
  <ds:schemaRefs>
    <ds:schemaRef ds:uri="http://schemas.microsoft.com/office/2006/metadata/customXsn"/>
  </ds:schemaRefs>
</ds:datastoreItem>
</file>

<file path=customXml/itemProps5.xml><?xml version="1.0" encoding="utf-8"?>
<ds:datastoreItem xmlns:ds="http://schemas.openxmlformats.org/officeDocument/2006/customXml" ds:itemID="{913C3099-9E15-448E-BBC1-7D20E696BD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11</vt:i4>
      </vt:variant>
    </vt:vector>
  </HeadingPairs>
  <TitlesOfParts>
    <vt:vector size="22" baseType="lpstr">
      <vt:lpstr>Bedienungsanleitung</vt:lpstr>
      <vt:lpstr>PersönlicheEingaben_Pauschalen</vt:lpstr>
      <vt:lpstr>Reisedaten</vt:lpstr>
      <vt:lpstr>Verpflegung___</vt:lpstr>
      <vt:lpstr>Verpflegung</vt:lpstr>
      <vt:lpstr>Fahrtkosten</vt:lpstr>
      <vt:lpstr>Übernachtung</vt:lpstr>
      <vt:lpstr>Auslandsreisepauschalen</vt:lpstr>
      <vt:lpstr>Reisenebenkosten</vt:lpstr>
      <vt:lpstr>Reisekostenabrechnung</vt:lpstr>
      <vt:lpstr>Sonderregelungen</vt:lpstr>
      <vt:lpstr>Auslandsreisepauschalen!Druckbereich</vt:lpstr>
      <vt:lpstr>Bedienungsanleitung!Druckbereich</vt:lpstr>
      <vt:lpstr>Fahrtkosten!Druckbereich</vt:lpstr>
      <vt:lpstr>PersönlicheEingaben_Pauschalen!Druckbereich</vt:lpstr>
      <vt:lpstr>Reisedaten!Druckbereich</vt:lpstr>
      <vt:lpstr>Reisekostenabrechnung!Druckbereich</vt:lpstr>
      <vt:lpstr>Reisenebenkosten!Druckbereich</vt:lpstr>
      <vt:lpstr>Übernachtung!Druckbereich</vt:lpstr>
      <vt:lpstr>Verpflegung!Druckbereich</vt:lpstr>
      <vt:lpstr>Verpflegung___!Druckbereich</vt:lpstr>
      <vt:lpstr>Auslandsreisepauschalen!Drucktitel</vt:lpstr>
    </vt:vector>
  </TitlesOfParts>
  <Company>rudolf Haufe Verlag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GruschkeE</dc:creator>
  <cp:keywords/>
  <dc:description/>
  <cp:lastModifiedBy>SK</cp:lastModifiedBy>
  <cp:lastPrinted>2021-11-15T16:19:37Z</cp:lastPrinted>
  <dcterms:created xsi:type="dcterms:W3CDTF">2002-03-25T11:38:10Z</dcterms:created>
  <dcterms:modified xsi:type="dcterms:W3CDTF">2024-12-13T10:20:49Z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0x010100DEF6D5AEC4ED8E4CACCD635FB307996E</vt:lpwstr>
  </property>
  <property fmtid="{D5CDD505-2E9C-101B-9397-08002B2CF9AE}" pid="3" name="Geschäftsbereich von">
    <vt:lpwstr>Laqua, Martin</vt:lpwstr>
  </property>
  <property fmtid="{D5CDD505-2E9C-101B-9397-08002B2CF9AE}" pid="4" name="display_urn:schemas-microsoft-com:office:office#ReportOwner">
    <vt:lpwstr>Koenigs, Ute</vt:lpwstr>
  </property>
  <property fmtid="{D5CDD505-2E9C-101B-9397-08002B2CF9AE}" pid="5" name="ContentType">
    <vt:lpwstr>Dokument</vt:lpwstr>
  </property>
  <property fmtid="{D5CDD505-2E9C-101B-9397-08002B2CF9AE}" pid="6" name="URL">
    <vt:lpwstr/>
  </property>
  <property fmtid="{D5CDD505-2E9C-101B-9397-08002B2CF9AE}" pid="7" name="Subject">
    <vt:lpwstr/>
  </property>
  <property fmtid="{D5CDD505-2E9C-101B-9397-08002B2CF9AE}" pid="8" name="Keywords">
    <vt:lpwstr/>
  </property>
  <property fmtid="{D5CDD505-2E9C-101B-9397-08002B2CF9AE}" pid="9" name="_Author">
    <vt:lpwstr>GruschkeE</vt:lpwstr>
  </property>
  <property fmtid="{D5CDD505-2E9C-101B-9397-08002B2CF9AE}" pid="10" name="_Category">
    <vt:lpwstr/>
  </property>
  <property fmtid="{D5CDD505-2E9C-101B-9397-08002B2CF9AE}" pid="11" name="Categories">
    <vt:lpwstr/>
  </property>
  <property fmtid="{D5CDD505-2E9C-101B-9397-08002B2CF9AE}" pid="12" name="Approval Level">
    <vt:lpwstr/>
  </property>
  <property fmtid="{D5CDD505-2E9C-101B-9397-08002B2CF9AE}" pid="13" name="_Comments">
    <vt:lpwstr/>
  </property>
  <property fmtid="{D5CDD505-2E9C-101B-9397-08002B2CF9AE}" pid="14" name="Assigned To">
    <vt:lpwstr/>
  </property>
</Properties>
</file>